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60" tabRatio="992" firstSheet="3" activeTab="10"/>
  </bookViews>
  <sheets>
    <sheet name="0000" sheetId="1" state="veryHidden" r:id="rId1"/>
    <sheet name="1000" sheetId="2" state="veryHidden" r:id="rId2"/>
    <sheet name="5 cīņa &quot;C&quot; meitenēm" sheetId="3" r:id="rId3"/>
    <sheet name="5 cīņa &quot;C&quot; zēniem " sheetId="4" r:id="rId4"/>
    <sheet name="5 cīņa &quot;B&quot; meitenēm" sheetId="5" r:id="rId5"/>
    <sheet name="5 cīņa &quot;B&quot; zēniem" sheetId="6" r:id="rId6"/>
    <sheet name="5 cīņa Sievietēm, Juniorēm" sheetId="7" r:id="rId7"/>
    <sheet name="5 cīņa jaunietēm" sheetId="8" r:id="rId8"/>
    <sheet name="7 cīņa Vīriešiem" sheetId="9" r:id="rId9"/>
    <sheet name="7 cīņa Juniori" sheetId="10" r:id="rId10"/>
    <sheet name="7 cīņa Jauniešiem" sheetId="11" r:id="rId11"/>
  </sheets>
  <definedNames>
    <definedName name="_xlnm.Print_Titles" localSheetId="4">'5 cīņa "B" meitenēm'!$1:$8</definedName>
    <definedName name="_xlnm.Print_Titles" localSheetId="5">'5 cīņa "B" zēniem'!$1:$8</definedName>
    <definedName name="_xlnm.Print_Titles" localSheetId="2">'5 cīņa "C" meitenēm'!$1:$8</definedName>
    <definedName name="_xlnm.Print_Titles" localSheetId="3">'5 cīņa "C" zēniem '!$1:$8</definedName>
    <definedName name="_xlnm.Print_Titles" localSheetId="7">'5 cīņa jaunietēm'!$1:$8</definedName>
    <definedName name="_xlnm.Print_Titles" localSheetId="6">'5 cīņa Sievietēm, Juniorēm'!$1:$8</definedName>
  </definedNames>
  <calcPr fullCalcOnLoad="1"/>
</workbook>
</file>

<file path=xl/sharedStrings.xml><?xml version="1.0" encoding="utf-8"?>
<sst xmlns="http://schemas.openxmlformats.org/spreadsheetml/2006/main" count="344" uniqueCount="185">
  <si>
    <t>SUMMA</t>
  </si>
  <si>
    <t>Lode</t>
  </si>
  <si>
    <t>A/l</t>
  </si>
  <si>
    <t>T/l</t>
  </si>
  <si>
    <t>60 m/b</t>
  </si>
  <si>
    <t>"B" grupas meitenes</t>
  </si>
  <si>
    <t>800 m</t>
  </si>
  <si>
    <t>Bauskas nov. BJSS</t>
  </si>
  <si>
    <t>Limbažu un Salacgrīvas nov. SS</t>
  </si>
  <si>
    <t>A.Austrups</t>
  </si>
  <si>
    <t>I.Stukule</t>
  </si>
  <si>
    <t>Summa</t>
  </si>
  <si>
    <t>1000 m</t>
  </si>
  <si>
    <t>T/L</t>
  </si>
  <si>
    <t>"B" grupas zēni</t>
  </si>
  <si>
    <t>K/L</t>
  </si>
  <si>
    <t>60 m</t>
  </si>
  <si>
    <t>Sievietēm, juniorēm</t>
  </si>
  <si>
    <t>SS "Arkādija"</t>
  </si>
  <si>
    <t>Jaunietēm</t>
  </si>
  <si>
    <t>L.Olijare, I.Izotovs, G.Teko</t>
  </si>
  <si>
    <t>25.05.90</t>
  </si>
  <si>
    <t>Jansons Jānis</t>
  </si>
  <si>
    <t>S. Olijars</t>
  </si>
  <si>
    <t>1993.</t>
  </si>
  <si>
    <t>Karulis Jurģis</t>
  </si>
  <si>
    <t>L.Olijāre,A.Čumakovs</t>
  </si>
  <si>
    <t>28.06.91.</t>
  </si>
  <si>
    <t>Baltušs Jānis</t>
  </si>
  <si>
    <t>Valmieras VK</t>
  </si>
  <si>
    <t>13.09.94</t>
  </si>
  <si>
    <t>Caune Dāvis</t>
  </si>
  <si>
    <t>L.Nagle,A.Dogadovs</t>
  </si>
  <si>
    <t>Jelgavas nov. SC</t>
  </si>
  <si>
    <t>20.01.92</t>
  </si>
  <si>
    <t>Zariņš Ingus</t>
  </si>
  <si>
    <t>"C" grupas zēni</t>
  </si>
  <si>
    <t>"C" grupas meitenes</t>
  </si>
  <si>
    <t>Ventspils sporta skolas „Spars” sacensības daudzcīņās</t>
  </si>
  <si>
    <t>Ventspils</t>
  </si>
  <si>
    <t>Vīriešiem</t>
  </si>
  <si>
    <t>Junioriem</t>
  </si>
  <si>
    <t>Jauniešiem</t>
  </si>
  <si>
    <t>Spars</t>
  </si>
  <si>
    <t>TNSS</t>
  </si>
  <si>
    <t>Tukums</t>
  </si>
  <si>
    <t>Beate Liepājniece</t>
  </si>
  <si>
    <t>S.Paipals -Šulcs</t>
  </si>
  <si>
    <t>A. Čākurs</t>
  </si>
  <si>
    <t>J.Petrovičs,A. Kronbergs</t>
  </si>
  <si>
    <t>Sanija Buta</t>
  </si>
  <si>
    <t>G.Auziņš</t>
  </si>
  <si>
    <t>Evelīna Gobzeme</t>
  </si>
  <si>
    <t>Ketija Ketlīna Bandere</t>
  </si>
  <si>
    <t>Ventsp.n.</t>
  </si>
  <si>
    <t>A.Paipals</t>
  </si>
  <si>
    <t>Rebeka Špude</t>
  </si>
  <si>
    <t>A.Čaklis</t>
  </si>
  <si>
    <t>Ketija Orlovska</t>
  </si>
  <si>
    <t>A.Žeimunds</t>
  </si>
  <si>
    <t>Ventsp.n.BJSS</t>
  </si>
  <si>
    <t>Edijs Oļehnovičs</t>
  </si>
  <si>
    <t>Edgars Ziņģis</t>
  </si>
  <si>
    <t>KnSS</t>
  </si>
  <si>
    <t>Fēlikss Rūmnieks</t>
  </si>
  <si>
    <t>J.Petrovičs,A.Kronbergs</t>
  </si>
  <si>
    <t>Maksims Bogdanovs</t>
  </si>
  <si>
    <t>Kuldīga</t>
  </si>
  <si>
    <t>Dāvis Grīnbergs</t>
  </si>
  <si>
    <t>Aivis Graudiņš</t>
  </si>
  <si>
    <t>Ventsp.nov.</t>
  </si>
  <si>
    <t>A.Kiršteins</t>
  </si>
  <si>
    <t>A.Čākurs</t>
  </si>
  <si>
    <t>TomsValdisMelderisMelderiņš</t>
  </si>
  <si>
    <t>Krists Gabaliņš</t>
  </si>
  <si>
    <t>Niklāvs Paipals</t>
  </si>
  <si>
    <t>A.Jansons,J.Vīriņš</t>
  </si>
  <si>
    <t>Roberts Kaņeps</t>
  </si>
  <si>
    <t>Frenks Klapars</t>
  </si>
  <si>
    <t>Niks Vestfāls</t>
  </si>
  <si>
    <t>Ronalds Briņķis</t>
  </si>
  <si>
    <t>Mārtiņš Brizga</t>
  </si>
  <si>
    <t>M.Štrobinders</t>
  </si>
  <si>
    <t>Roberts Barauss</t>
  </si>
  <si>
    <t>Markuss Vītols</t>
  </si>
  <si>
    <t>A.JansonsJ.Vīriņš</t>
  </si>
  <si>
    <t>Rolands Andriekus</t>
  </si>
  <si>
    <t>Martins Liberts</t>
  </si>
  <si>
    <t>A.Jansons</t>
  </si>
  <si>
    <t>Deivids Bileskalns</t>
  </si>
  <si>
    <t>Linards MariussVizbulis</t>
  </si>
  <si>
    <t>Rihards Vembris</t>
  </si>
  <si>
    <t>150797</t>
  </si>
  <si>
    <t>B.Romanovska</t>
  </si>
  <si>
    <t>Talsu nSS</t>
  </si>
  <si>
    <t>Anastasija Maļinovska</t>
  </si>
  <si>
    <t>S.Paipals-Šulcs</t>
  </si>
  <si>
    <t>Krauze Laura Anna</t>
  </si>
  <si>
    <t>Liepājniece Elīza</t>
  </si>
  <si>
    <t>J.Petrovičs, A.Kronbergs</t>
  </si>
  <si>
    <t>Turķe Ieva</t>
  </si>
  <si>
    <t>Tukuma SS</t>
  </si>
  <si>
    <t>Trušiņa Grēta</t>
  </si>
  <si>
    <t>Maļikova Oļesja</t>
  </si>
  <si>
    <t>A.Dogadovs</t>
  </si>
  <si>
    <t>Vladislavs Bobovs</t>
  </si>
  <si>
    <t>Nauris Niedrups</t>
  </si>
  <si>
    <t xml:space="preserve">S.Paipals-Šulcs  </t>
  </si>
  <si>
    <t>Markuss Niedrups</t>
  </si>
  <si>
    <t>Raivo Jēkabsons</t>
  </si>
  <si>
    <t>O.Burkovskis</t>
  </si>
  <si>
    <t>Janis Kriņģelis</t>
  </si>
  <si>
    <t>Artjoms Korehovs</t>
  </si>
  <si>
    <t>Deivids Agapovs</t>
  </si>
  <si>
    <t>Vanesa Aleksīna</t>
  </si>
  <si>
    <t>030399</t>
  </si>
  <si>
    <t>Aleksanda Ļeļa</t>
  </si>
  <si>
    <t>Dāvids Ļevčuks</t>
  </si>
  <si>
    <t>Vladislavs Kosatijs</t>
  </si>
  <si>
    <t>10,56</t>
  </si>
  <si>
    <t>11,04</t>
  </si>
  <si>
    <t>12,64</t>
  </si>
  <si>
    <t>8,94</t>
  </si>
  <si>
    <t>10,76</t>
  </si>
  <si>
    <t>11,67</t>
  </si>
  <si>
    <t>151203</t>
  </si>
  <si>
    <t>Ņikita Ļeščišins</t>
  </si>
  <si>
    <t>Niks Samauskis</t>
  </si>
  <si>
    <t>Andrians Jaunkierpis</t>
  </si>
  <si>
    <t>S.Paipals-Sulcs</t>
  </si>
  <si>
    <t>Karlīna Kalēja</t>
  </si>
  <si>
    <t>Annemarija Frīdenberga</t>
  </si>
  <si>
    <t>:16,</t>
  </si>
  <si>
    <t>īstais</t>
  </si>
  <si>
    <t>Arina Jermakova</t>
  </si>
  <si>
    <t>Sabīne Koržeņevska</t>
  </si>
  <si>
    <t>Luīze Dārta Sietiņa</t>
  </si>
  <si>
    <t>Rūta Lasmane</t>
  </si>
  <si>
    <t>Siāra Verpakovska</t>
  </si>
  <si>
    <t>Luīze Katrīna Zeļģe</t>
  </si>
  <si>
    <t>Monta Jankovska</t>
  </si>
  <si>
    <t>Māra Elīza Sila</t>
  </si>
  <si>
    <t>Ērika Jēkabsone</t>
  </si>
  <si>
    <t>Madara Čače</t>
  </si>
  <si>
    <t>Rebeka Vesele</t>
  </si>
  <si>
    <t>D.Lodiņš</t>
  </si>
  <si>
    <t>22.04.99</t>
  </si>
  <si>
    <t>Kristers Alsbergs</t>
  </si>
  <si>
    <t>11.64</t>
  </si>
  <si>
    <t>9.76</t>
  </si>
  <si>
    <t>10.53</t>
  </si>
  <si>
    <t>10.28</t>
  </si>
  <si>
    <t>12.39</t>
  </si>
  <si>
    <t>9.68</t>
  </si>
  <si>
    <t>9.12</t>
  </si>
  <si>
    <t>9.48</t>
  </si>
  <si>
    <t>10.23</t>
  </si>
  <si>
    <t>10.24</t>
  </si>
  <si>
    <t>10.34</t>
  </si>
  <si>
    <t>9.91</t>
  </si>
  <si>
    <t>9.84</t>
  </si>
  <si>
    <t>10.54</t>
  </si>
  <si>
    <t>11.67</t>
  </si>
  <si>
    <t>12.04</t>
  </si>
  <si>
    <t>12.87</t>
  </si>
  <si>
    <t>11.98</t>
  </si>
  <si>
    <t>10.13</t>
  </si>
  <si>
    <t>10.47</t>
  </si>
  <si>
    <t>11.29</t>
  </si>
  <si>
    <t>12.52</t>
  </si>
  <si>
    <t>11.85</t>
  </si>
  <si>
    <t>10.69</t>
  </si>
  <si>
    <t>12.24</t>
  </si>
  <si>
    <t>11.17</t>
  </si>
  <si>
    <t>11.88</t>
  </si>
  <si>
    <t>11.66</t>
  </si>
  <si>
    <t>10.94</t>
  </si>
  <si>
    <t>12.10</t>
  </si>
  <si>
    <t>11.54</t>
  </si>
  <si>
    <t>12.84</t>
  </si>
  <si>
    <t>12.54</t>
  </si>
  <si>
    <t>10.10</t>
  </si>
  <si>
    <t>J.Petrovičs.A. Kronbergs</t>
  </si>
  <si>
    <t>vieta</t>
  </si>
  <si>
    <t>Kintija Jēkabsone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</si>
</sst>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0.000"/>
    <numFmt numFmtId="195" formatCode="0.000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i/>
      <sz val="11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1"/>
      <color indexed="9"/>
      <name val="Arial"/>
      <family val="2"/>
    </font>
    <font>
      <sz val="11"/>
      <name val="Times New Roman Baltic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i/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5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i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50"/>
      <name val="Arial"/>
      <family val="2"/>
    </font>
    <font>
      <b/>
      <sz val="10"/>
      <color indexed="5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7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41" fillId="20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5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187" fontId="4" fillId="0" borderId="0" applyFill="0" applyBorder="0" applyAlignment="0">
      <protection/>
    </xf>
    <xf numFmtId="183" fontId="4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2" fontId="7" fillId="0" borderId="0" applyFill="0" applyBorder="0" applyAlignment="0">
      <protection/>
    </xf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38" fontId="6" fillId="20" borderId="0" applyNumberFormat="0" applyBorder="0" applyAlignment="0" applyProtection="0"/>
    <xf numFmtId="0" fontId="8" fillId="0" borderId="2" applyNumberFormat="0" applyAlignment="0" applyProtection="0"/>
    <xf numFmtId="0" fontId="8" fillId="0" borderId="3">
      <alignment horizontal="left" vertical="center"/>
      <protection/>
    </xf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9" borderId="1" applyNumberFormat="0" applyAlignment="0" applyProtection="0"/>
    <xf numFmtId="10" fontId="6" fillId="21" borderId="4" applyNumberFormat="0" applyBorder="0" applyAlignment="0" applyProtection="0"/>
    <xf numFmtId="0" fontId="2" fillId="0" borderId="0" applyNumberFormat="0" applyFill="0" applyBorder="0" applyAlignment="0" applyProtection="0"/>
    <xf numFmtId="0" fontId="51" fillId="20" borderId="5" applyNumberFormat="0" applyAlignment="0" applyProtection="0"/>
    <xf numFmtId="0" fontId="53" fillId="0" borderId="6" applyNumberFormat="0" applyFill="0" applyAlignment="0" applyProtection="0"/>
    <xf numFmtId="0" fontId="44" fillId="6" borderId="0" applyNumberFormat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0" fontId="50" fillId="22" borderId="0" applyNumberFormat="0" applyBorder="0" applyAlignment="0" applyProtection="0"/>
    <xf numFmtId="19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21" borderId="8" applyNumberFormat="0" applyFont="0" applyAlignment="0" applyProtection="0"/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2" fontId="11" fillId="0" borderId="0" applyFill="0" applyBorder="0" applyAlignment="0">
      <protection/>
    </xf>
    <xf numFmtId="187" fontId="11" fillId="0" borderId="0" applyFill="0" applyBorder="0" applyAlignment="0">
      <protection/>
    </xf>
    <xf numFmtId="183" fontId="11" fillId="0" borderId="0" applyFill="0" applyBorder="0" applyAlignment="0">
      <protection/>
    </xf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0" fillId="5" borderId="0" applyNumberFormat="0" applyBorder="0" applyAlignment="0" applyProtection="0"/>
    <xf numFmtId="49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7" fontId="12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7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79" applyFont="1" applyBorder="1" applyAlignment="1">
      <alignment horizontal="center"/>
      <protection/>
    </xf>
    <xf numFmtId="14" fontId="3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shrinkToFit="1"/>
    </xf>
    <xf numFmtId="2" fontId="0" fillId="0" borderId="0" xfId="0" applyNumberForma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left"/>
    </xf>
    <xf numFmtId="178" fontId="1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14" fillId="0" borderId="0" xfId="80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192" fontId="22" fillId="0" borderId="0" xfId="0" applyNumberFormat="1" applyFont="1" applyFill="1" applyAlignment="1">
      <alignment horizontal="center"/>
    </xf>
    <xf numFmtId="178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Alignment="1">
      <alignment horizontal="left"/>
    </xf>
    <xf numFmtId="19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92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4" fillId="0" borderId="0" xfId="80" applyNumberFormat="1" applyFont="1" applyFill="1" applyBorder="1" applyAlignment="1">
      <alignment horizontal="center"/>
      <protection/>
    </xf>
    <xf numFmtId="1" fontId="14" fillId="0" borderId="0" xfId="80" applyNumberFormat="1" applyFont="1" applyBorder="1" applyAlignment="1">
      <alignment horizontal="center"/>
      <protection/>
    </xf>
    <xf numFmtId="0" fontId="14" fillId="0" borderId="0" xfId="80" applyFont="1" applyBorder="1">
      <alignment/>
      <protection/>
    </xf>
    <xf numFmtId="0" fontId="13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7" fontId="0" fillId="0" borderId="0" xfId="0" applyNumberFormat="1" applyFont="1" applyFill="1" applyAlignment="1">
      <alignment horizontal="center"/>
    </xf>
    <xf numFmtId="47" fontId="0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78" fontId="1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47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4" fillId="0" borderId="0" xfId="80" applyFont="1" applyFill="1" applyBorder="1">
      <alignment/>
      <protection/>
    </xf>
    <xf numFmtId="0" fontId="26" fillId="0" borderId="0" xfId="80" applyFont="1" applyFill="1" applyBorder="1">
      <alignment/>
      <protection/>
    </xf>
    <xf numFmtId="47" fontId="14" fillId="0" borderId="0" xfId="0" applyNumberFormat="1" applyFont="1" applyFill="1" applyAlignment="1">
      <alignment horizontal="center"/>
    </xf>
    <xf numFmtId="47" fontId="16" fillId="5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80" applyFont="1" applyBorder="1" applyAlignment="1">
      <alignment horizontal="center"/>
      <protection/>
    </xf>
    <xf numFmtId="14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0" fillId="0" borderId="0" xfId="8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7" fontId="15" fillId="5" borderId="0" xfId="0" applyNumberFormat="1" applyFont="1" applyFill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28" fillId="0" borderId="0" xfId="83" applyFont="1" applyBorder="1" applyAlignment="1">
      <alignment horizontal="left"/>
      <protection/>
    </xf>
    <xf numFmtId="0" fontId="28" fillId="0" borderId="0" xfId="83" applyFont="1" applyBorder="1" applyAlignment="1">
      <alignment horizontal="center" vertical="center" wrapText="1"/>
      <protection/>
    </xf>
    <xf numFmtId="0" fontId="28" fillId="0" borderId="0" xfId="83" applyFont="1" applyBorder="1">
      <alignment/>
      <protection/>
    </xf>
    <xf numFmtId="0" fontId="29" fillId="0" borderId="0" xfId="83" applyFont="1" applyBorder="1">
      <alignment/>
      <protection/>
    </xf>
    <xf numFmtId="0" fontId="28" fillId="0" borderId="0" xfId="83" applyFont="1" applyBorder="1" applyAlignment="1">
      <alignment wrapText="1"/>
      <protection/>
    </xf>
    <xf numFmtId="0" fontId="29" fillId="0" borderId="0" xfId="83" applyFont="1" applyBorder="1" applyAlignment="1">
      <alignment horizontal="center"/>
      <protection/>
    </xf>
    <xf numFmtId="0" fontId="28" fillId="0" borderId="0" xfId="83" applyFont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shrinkToFit="1"/>
    </xf>
    <xf numFmtId="0" fontId="31" fillId="0" borderId="0" xfId="83" applyFont="1" applyBorder="1" applyAlignment="1">
      <alignment horizontal="left"/>
      <protection/>
    </xf>
    <xf numFmtId="0" fontId="31" fillId="0" borderId="0" xfId="83" applyFont="1" applyBorder="1">
      <alignment/>
      <protection/>
    </xf>
    <xf numFmtId="0" fontId="31" fillId="0" borderId="0" xfId="83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83" applyFont="1" applyBorder="1">
      <alignment/>
      <protection/>
    </xf>
    <xf numFmtId="0" fontId="28" fillId="0" borderId="0" xfId="83" applyFont="1" applyBorder="1" applyAlignment="1">
      <alignment horizontal="left" vertical="center"/>
      <protection/>
    </xf>
    <xf numFmtId="0" fontId="28" fillId="0" borderId="0" xfId="83" applyFont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8" fillId="0" borderId="0" xfId="83" applyFont="1" applyFill="1" applyBorder="1">
      <alignment/>
      <protection/>
    </xf>
    <xf numFmtId="0" fontId="28" fillId="0" borderId="0" xfId="83" applyFont="1" applyBorder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5" fillId="0" borderId="0" xfId="82" applyFont="1" applyBorder="1" applyAlignment="1">
      <alignment wrapText="1"/>
      <protection/>
    </xf>
    <xf numFmtId="0" fontId="56" fillId="0" borderId="0" xfId="82" applyFont="1" applyBorder="1" applyAlignment="1">
      <alignment horizontal="center" wrapText="1"/>
      <protection/>
    </xf>
    <xf numFmtId="0" fontId="57" fillId="0" borderId="0" xfId="82" applyFont="1" applyBorder="1" applyAlignment="1">
      <alignment horizontal="center" vertical="center"/>
      <protection/>
    </xf>
    <xf numFmtId="0" fontId="55" fillId="0" borderId="0" xfId="82" applyFont="1" applyBorder="1">
      <alignment/>
      <protection/>
    </xf>
    <xf numFmtId="178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/>
    </xf>
    <xf numFmtId="0" fontId="30" fillId="0" borderId="0" xfId="83" applyFont="1" applyBorder="1" applyAlignment="1">
      <alignment wrapText="1"/>
      <protection/>
    </xf>
    <xf numFmtId="0" fontId="12" fillId="0" borderId="0" xfId="0" applyFont="1" applyFill="1" applyBorder="1" applyAlignment="1">
      <alignment horizontal="left"/>
    </xf>
    <xf numFmtId="0" fontId="29" fillId="0" borderId="0" xfId="83" applyFont="1" applyBorder="1" applyAlignment="1">
      <alignment vertical="center"/>
      <protection/>
    </xf>
    <xf numFmtId="0" fontId="28" fillId="0" borderId="0" xfId="83" applyFont="1" applyFill="1" applyBorder="1" applyAlignment="1">
      <alignment wrapText="1"/>
      <protection/>
    </xf>
    <xf numFmtId="0" fontId="29" fillId="0" borderId="0" xfId="83" applyFont="1" applyBorder="1" applyAlignment="1">
      <alignment vertical="center" wrapText="1"/>
      <protection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4" fillId="24" borderId="0" xfId="0" applyNumberFormat="1" applyFont="1" applyFill="1" applyAlignment="1">
      <alignment horizontal="center"/>
    </xf>
    <xf numFmtId="2" fontId="14" fillId="24" borderId="0" xfId="0" applyNumberFormat="1" applyFont="1" applyFill="1" applyAlignment="1">
      <alignment horizontal="center"/>
    </xf>
    <xf numFmtId="47" fontId="14" fillId="24" borderId="0" xfId="0" applyNumberFormat="1" applyFont="1" applyFill="1" applyAlignment="1">
      <alignment horizontal="center"/>
    </xf>
    <xf numFmtId="1" fontId="16" fillId="24" borderId="0" xfId="0" applyNumberFormat="1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178" fontId="22" fillId="24" borderId="0" xfId="0" applyNumberFormat="1" applyFont="1" applyFill="1" applyAlignment="1">
      <alignment horizontal="center"/>
    </xf>
    <xf numFmtId="192" fontId="22" fillId="24" borderId="0" xfId="0" applyNumberFormat="1" applyFont="1" applyFill="1" applyAlignment="1">
      <alignment horizontal="center"/>
    </xf>
    <xf numFmtId="1" fontId="14" fillId="24" borderId="0" xfId="80" applyNumberFormat="1" applyFont="1" applyFill="1" applyBorder="1" applyAlignment="1">
      <alignment horizontal="center"/>
      <protection/>
    </xf>
    <xf numFmtId="0" fontId="14" fillId="24" borderId="0" xfId="0" applyFont="1" applyFill="1" applyAlignment="1">
      <alignment horizontal="center"/>
    </xf>
    <xf numFmtId="0" fontId="14" fillId="24" borderId="0" xfId="80" applyNumberFormat="1" applyFont="1" applyFill="1" applyBorder="1" applyAlignment="1">
      <alignment horizontal="center"/>
      <protection/>
    </xf>
    <xf numFmtId="49" fontId="20" fillId="24" borderId="0" xfId="0" applyNumberFormat="1" applyFont="1" applyFill="1" applyAlignment="1">
      <alignment horizontal="center"/>
    </xf>
    <xf numFmtId="1" fontId="20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center"/>
    </xf>
    <xf numFmtId="1" fontId="20" fillId="24" borderId="0" xfId="0" applyNumberFormat="1" applyFont="1" applyFill="1" applyAlignment="1">
      <alignment horizontal="center"/>
    </xf>
    <xf numFmtId="192" fontId="20" fillId="24" borderId="0" xfId="0" applyNumberFormat="1" applyFont="1" applyFill="1" applyAlignment="1">
      <alignment horizontal="center"/>
    </xf>
    <xf numFmtId="1" fontId="17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178" fontId="0" fillId="24" borderId="0" xfId="0" applyNumberFormat="1" applyFont="1" applyFill="1" applyAlignment="1">
      <alignment horizontal="left"/>
    </xf>
    <xf numFmtId="0" fontId="14" fillId="24" borderId="0" xfId="0" applyFont="1" applyFill="1" applyAlignment="1">
      <alignment shrinkToFit="1"/>
    </xf>
    <xf numFmtId="0" fontId="28" fillId="24" borderId="0" xfId="83" applyFont="1" applyFill="1" applyBorder="1">
      <alignment/>
      <protection/>
    </xf>
    <xf numFmtId="0" fontId="20" fillId="24" borderId="0" xfId="0" applyFont="1" applyFill="1" applyAlignment="1">
      <alignment horizontal="center"/>
    </xf>
    <xf numFmtId="0" fontId="29" fillId="24" borderId="0" xfId="83" applyFont="1" applyFill="1" applyBorder="1" applyAlignment="1">
      <alignment horizontal="center"/>
      <protection/>
    </xf>
    <xf numFmtId="0" fontId="28" fillId="24" borderId="0" xfId="83" applyFont="1" applyFill="1" applyBorder="1" applyAlignment="1">
      <alignment horizontal="left"/>
      <protection/>
    </xf>
    <xf numFmtId="0" fontId="28" fillId="24" borderId="0" xfId="8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58" fillId="0" borderId="0" xfId="0" applyNumberFormat="1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49" fontId="59" fillId="24" borderId="0" xfId="0" applyNumberFormat="1" applyFont="1" applyFill="1" applyAlignment="1">
      <alignment horizontal="center"/>
    </xf>
    <xf numFmtId="2" fontId="59" fillId="24" borderId="0" xfId="0" applyNumberFormat="1" applyFont="1" applyFill="1" applyAlignment="1">
      <alignment horizontal="center"/>
    </xf>
    <xf numFmtId="49" fontId="60" fillId="24" borderId="0" xfId="0" applyNumberFormat="1" applyFont="1" applyFill="1" applyAlignment="1">
      <alignment horizontal="center"/>
    </xf>
    <xf numFmtId="178" fontId="60" fillId="24" borderId="0" xfId="0" applyNumberFormat="1" applyFont="1" applyFill="1" applyAlignment="1">
      <alignment horizontal="center"/>
    </xf>
    <xf numFmtId="1" fontId="59" fillId="24" borderId="0" xfId="80" applyNumberFormat="1" applyFont="1" applyFill="1" applyBorder="1" applyAlignment="1">
      <alignment horizontal="center"/>
      <protection/>
    </xf>
    <xf numFmtId="0" fontId="59" fillId="24" borderId="0" xfId="0" applyFont="1" applyFill="1" applyAlignment="1">
      <alignment horizontal="center"/>
    </xf>
    <xf numFmtId="49" fontId="61" fillId="24" borderId="0" xfId="0" applyNumberFormat="1" applyFont="1" applyFill="1" applyAlignment="1">
      <alignment horizontal="center"/>
    </xf>
    <xf numFmtId="1" fontId="61" fillId="24" borderId="0" xfId="0" applyNumberFormat="1" applyFont="1" applyFill="1" applyAlignment="1">
      <alignment horizontal="center"/>
    </xf>
    <xf numFmtId="192" fontId="14" fillId="24" borderId="0" xfId="0" applyNumberFormat="1" applyFont="1" applyFill="1" applyAlignment="1">
      <alignment horizontal="center"/>
    </xf>
    <xf numFmtId="49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47" fontId="16" fillId="24" borderId="0" xfId="0" applyNumberFormat="1" applyFont="1" applyFill="1" applyAlignment="1">
      <alignment horizontal="center"/>
    </xf>
    <xf numFmtId="47" fontId="14" fillId="24" borderId="0" xfId="0" applyNumberFormat="1" applyFont="1" applyFill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47" fontId="0" fillId="24" borderId="0" xfId="0" applyNumberFormat="1" applyFont="1" applyFill="1" applyBorder="1" applyAlignment="1">
      <alignment horizontal="center"/>
    </xf>
    <xf numFmtId="1" fontId="16" fillId="24" borderId="0" xfId="0" applyNumberFormat="1" applyFont="1" applyFill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178" fontId="12" fillId="24" borderId="0" xfId="0" applyNumberFormat="1" applyFont="1" applyFill="1" applyBorder="1" applyAlignment="1">
      <alignment horizontal="center"/>
    </xf>
    <xf numFmtId="47" fontId="12" fillId="24" borderId="0" xfId="0" applyNumberFormat="1" applyFont="1" applyFill="1" applyBorder="1" applyAlignment="1">
      <alignment horizontal="center"/>
    </xf>
    <xf numFmtId="1" fontId="21" fillId="24" borderId="0" xfId="0" applyNumberFormat="1" applyFont="1" applyFill="1" applyAlignment="1">
      <alignment horizontal="center"/>
    </xf>
    <xf numFmtId="0" fontId="14" fillId="24" borderId="0" xfId="79" applyFont="1" applyFill="1" applyBorder="1" applyAlignment="1">
      <alignment horizontal="center"/>
      <protection/>
    </xf>
    <xf numFmtId="0" fontId="0" fillId="24" borderId="0" xfId="79" applyFont="1" applyFill="1" applyBorder="1" applyAlignment="1">
      <alignment horizontal="center"/>
      <protection/>
    </xf>
    <xf numFmtId="1" fontId="17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78" fontId="0" fillId="24" borderId="0" xfId="0" applyNumberFormat="1" applyFill="1" applyAlignment="1">
      <alignment/>
    </xf>
    <xf numFmtId="47" fontId="0" fillId="24" borderId="0" xfId="0" applyNumberFormat="1" applyFill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28" fillId="0" borderId="0" xfId="83" applyFont="1" applyBorder="1" applyAlignment="1">
      <alignment/>
      <protection/>
    </xf>
    <xf numFmtId="0" fontId="14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47" fontId="64" fillId="24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47" fontId="65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64" fillId="24" borderId="0" xfId="7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1" fontId="66" fillId="24" borderId="0" xfId="0" applyNumberFormat="1" applyFont="1" applyFill="1" applyAlignment="1">
      <alignment horizontal="center"/>
    </xf>
    <xf numFmtId="47" fontId="64" fillId="24" borderId="0" xfId="0" applyNumberFormat="1" applyFont="1" applyFill="1" applyAlignment="1">
      <alignment/>
    </xf>
    <xf numFmtId="0" fontId="29" fillId="24" borderId="4" xfId="83" applyFont="1" applyFill="1" applyBorder="1">
      <alignment/>
      <protection/>
    </xf>
    <xf numFmtId="49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47" fontId="15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49" fontId="62" fillId="24" borderId="0" xfId="0" applyNumberFormat="1" applyFont="1" applyFill="1" applyBorder="1" applyAlignment="1">
      <alignment horizontal="center"/>
    </xf>
    <xf numFmtId="0" fontId="62" fillId="24" borderId="0" xfId="0" applyFont="1" applyFill="1" applyBorder="1" applyAlignment="1">
      <alignment horizontal="center"/>
    </xf>
    <xf numFmtId="178" fontId="62" fillId="24" borderId="0" xfId="0" applyNumberFormat="1" applyFont="1" applyFill="1" applyBorder="1" applyAlignment="1">
      <alignment horizontal="center"/>
    </xf>
    <xf numFmtId="47" fontId="62" fillId="24" borderId="0" xfId="0" applyNumberFormat="1" applyFont="1" applyFill="1" applyBorder="1" applyAlignment="1">
      <alignment horizontal="center"/>
    </xf>
    <xf numFmtId="1" fontId="67" fillId="24" borderId="0" xfId="0" applyNumberFormat="1" applyFont="1" applyFill="1" applyAlignment="1">
      <alignment horizontal="center"/>
    </xf>
    <xf numFmtId="0" fontId="68" fillId="24" borderId="0" xfId="79" applyFont="1" applyFill="1" applyBorder="1" applyAlignment="1">
      <alignment horizontal="center"/>
      <protection/>
    </xf>
    <xf numFmtId="0" fontId="63" fillId="24" borderId="0" xfId="79" applyFont="1" applyFill="1" applyBorder="1" applyAlignment="1">
      <alignment horizontal="center"/>
      <protection/>
    </xf>
    <xf numFmtId="1" fontId="69" fillId="24" borderId="0" xfId="0" applyNumberFormat="1" applyFont="1" applyFill="1" applyBorder="1" applyAlignment="1">
      <alignment horizontal="center"/>
    </xf>
    <xf numFmtId="49" fontId="70" fillId="24" borderId="0" xfId="0" applyNumberFormat="1" applyFont="1" applyFill="1" applyAlignment="1">
      <alignment horizontal="center"/>
    </xf>
    <xf numFmtId="1" fontId="70" fillId="24" borderId="0" xfId="0" applyNumberFormat="1" applyFont="1" applyFill="1" applyAlignment="1">
      <alignment horizontal="center"/>
    </xf>
    <xf numFmtId="1" fontId="69" fillId="24" borderId="0" xfId="0" applyNumberFormat="1" applyFont="1" applyFill="1" applyAlignment="1">
      <alignment horizontal="center"/>
    </xf>
    <xf numFmtId="49" fontId="63" fillId="24" borderId="0" xfId="0" applyNumberFormat="1" applyFont="1" applyFill="1" applyAlignment="1">
      <alignment/>
    </xf>
    <xf numFmtId="0" fontId="63" fillId="24" borderId="0" xfId="0" applyFont="1" applyFill="1" applyAlignment="1">
      <alignment/>
    </xf>
    <xf numFmtId="178" fontId="63" fillId="24" borderId="0" xfId="0" applyNumberFormat="1" applyFont="1" applyFill="1" applyAlignment="1">
      <alignment/>
    </xf>
    <xf numFmtId="47" fontId="63" fillId="24" borderId="0" xfId="0" applyNumberFormat="1" applyFont="1" applyFill="1" applyAlignment="1">
      <alignment/>
    </xf>
    <xf numFmtId="1" fontId="68" fillId="24" borderId="0" xfId="0" applyNumberFormat="1" applyFont="1" applyFill="1" applyAlignment="1">
      <alignment horizontal="center"/>
    </xf>
    <xf numFmtId="49" fontId="11" fillId="24" borderId="0" xfId="0" applyNumberFormat="1" applyFont="1" applyFill="1" applyAlignment="1">
      <alignment/>
    </xf>
    <xf numFmtId="178" fontId="11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47" fontId="0" fillId="24" borderId="0" xfId="0" applyNumberFormat="1" applyFont="1" applyFill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4" fillId="24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47" fontId="4" fillId="24" borderId="0" xfId="0" applyNumberFormat="1" applyFont="1" applyFill="1" applyBorder="1" applyAlignment="1">
      <alignment horizontal="center"/>
    </xf>
    <xf numFmtId="49" fontId="71" fillId="24" borderId="0" xfId="0" applyNumberFormat="1" applyFont="1" applyFill="1" applyBorder="1" applyAlignment="1">
      <alignment horizontal="center"/>
    </xf>
    <xf numFmtId="0" fontId="71" fillId="24" borderId="0" xfId="0" applyFont="1" applyFill="1" applyBorder="1" applyAlignment="1">
      <alignment horizontal="center"/>
    </xf>
    <xf numFmtId="178" fontId="71" fillId="24" borderId="0" xfId="0" applyNumberFormat="1" applyFont="1" applyFill="1" applyBorder="1" applyAlignment="1">
      <alignment horizontal="center"/>
    </xf>
    <xf numFmtId="47" fontId="71" fillId="24" borderId="0" xfId="0" applyNumberFormat="1" applyFont="1" applyFill="1" applyBorder="1" applyAlignment="1">
      <alignment horizontal="center"/>
    </xf>
    <xf numFmtId="0" fontId="59" fillId="24" borderId="0" xfId="79" applyFont="1" applyFill="1" applyBorder="1" applyAlignment="1">
      <alignment horizontal="center"/>
      <protection/>
    </xf>
    <xf numFmtId="0" fontId="4" fillId="24" borderId="0" xfId="79" applyFont="1" applyFill="1" applyBorder="1" applyAlignment="1">
      <alignment horizontal="center"/>
      <protection/>
    </xf>
    <xf numFmtId="0" fontId="4" fillId="24" borderId="0" xfId="80" applyFont="1" applyFill="1" applyBorder="1" applyAlignment="1">
      <alignment horizontal="center"/>
      <protection/>
    </xf>
    <xf numFmtId="49" fontId="72" fillId="24" borderId="0" xfId="0" applyNumberFormat="1" applyFont="1" applyFill="1" applyAlignment="1">
      <alignment horizontal="center"/>
    </xf>
    <xf numFmtId="1" fontId="72" fillId="24" borderId="0" xfId="0" applyNumberFormat="1" applyFont="1" applyFill="1" applyAlignment="1">
      <alignment horizontal="center"/>
    </xf>
    <xf numFmtId="1" fontId="72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8" fontId="4" fillId="24" borderId="0" xfId="0" applyNumberFormat="1" applyFont="1" applyFill="1" applyBorder="1" applyAlignment="1">
      <alignment/>
    </xf>
    <xf numFmtId="47" fontId="4" fillId="24" borderId="0" xfId="0" applyNumberFormat="1" applyFont="1" applyFill="1" applyAlignment="1">
      <alignment/>
    </xf>
    <xf numFmtId="2" fontId="0" fillId="24" borderId="0" xfId="0" applyNumberFormat="1" applyFont="1" applyFill="1" applyBorder="1" applyAlignment="1">
      <alignment horizontal="center"/>
    </xf>
    <xf numFmtId="0" fontId="14" fillId="24" borderId="0" xfId="80" applyFont="1" applyFill="1" applyBorder="1" applyAlignment="1">
      <alignment horizontal="center"/>
      <protection/>
    </xf>
    <xf numFmtId="0" fontId="0" fillId="24" borderId="0" xfId="80" applyFont="1" applyFill="1" applyBorder="1" applyAlignment="1">
      <alignment horizontal="center"/>
      <protection/>
    </xf>
    <xf numFmtId="47" fontId="11" fillId="24" borderId="0" xfId="0" applyNumberFormat="1" applyFont="1" applyFill="1" applyAlignment="1">
      <alignment/>
    </xf>
    <xf numFmtId="178" fontId="14" fillId="24" borderId="0" xfId="0" applyNumberFormat="1" applyFont="1" applyFill="1" applyAlignment="1">
      <alignment horizontal="center"/>
    </xf>
    <xf numFmtId="1" fontId="25" fillId="24" borderId="0" xfId="0" applyNumberFormat="1" applyFont="1" applyFill="1" applyAlignment="1">
      <alignment horizontal="center"/>
    </xf>
    <xf numFmtId="47" fontId="22" fillId="24" borderId="0" xfId="0" applyNumberFormat="1" applyFont="1" applyFill="1" applyAlignment="1">
      <alignment horizontal="center"/>
    </xf>
    <xf numFmtId="0" fontId="14" fillId="24" borderId="0" xfId="80" applyFont="1" applyFill="1" applyBorder="1" applyAlignment="1">
      <alignment horizontal="center"/>
      <protection/>
    </xf>
    <xf numFmtId="2" fontId="20" fillId="24" borderId="0" xfId="0" applyNumberFormat="1" applyFont="1" applyFill="1" applyAlignment="1">
      <alignment horizontal="center"/>
    </xf>
    <xf numFmtId="1" fontId="23" fillId="24" borderId="0" xfId="0" applyNumberFormat="1" applyFont="1" applyFill="1" applyAlignment="1">
      <alignment horizontal="center"/>
    </xf>
    <xf numFmtId="1" fontId="17" fillId="24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7" fontId="33" fillId="24" borderId="0" xfId="0" applyNumberFormat="1" applyFont="1" applyFill="1" applyAlignment="1">
      <alignment horizontal="center"/>
    </xf>
    <xf numFmtId="0" fontId="35" fillId="0" borderId="0" xfId="83" applyFont="1" applyBorder="1">
      <alignment/>
      <protection/>
    </xf>
    <xf numFmtId="2" fontId="33" fillId="24" borderId="0" xfId="0" applyNumberFormat="1" applyFont="1" applyFill="1" applyAlignment="1">
      <alignment horizontal="center"/>
    </xf>
    <xf numFmtId="178" fontId="33" fillId="24" borderId="0" xfId="0" applyNumberFormat="1" applyFont="1" applyFill="1" applyAlignment="1">
      <alignment horizontal="center"/>
    </xf>
    <xf numFmtId="1" fontId="36" fillId="24" borderId="0" xfId="0" applyNumberFormat="1" applyFont="1" applyFill="1" applyAlignment="1">
      <alignment horizontal="center"/>
    </xf>
    <xf numFmtId="178" fontId="34" fillId="24" borderId="0" xfId="0" applyNumberFormat="1" applyFont="1" applyFill="1" applyAlignment="1">
      <alignment horizontal="center"/>
    </xf>
    <xf numFmtId="47" fontId="34" fillId="24" borderId="0" xfId="0" applyNumberFormat="1" applyFont="1" applyFill="1" applyAlignment="1">
      <alignment horizontal="center"/>
    </xf>
    <xf numFmtId="2" fontId="18" fillId="24" borderId="0" xfId="0" applyNumberFormat="1" applyFont="1" applyFill="1" applyAlignment="1">
      <alignment horizontal="center"/>
    </xf>
    <xf numFmtId="1" fontId="18" fillId="24" borderId="0" xfId="0" applyNumberFormat="1" applyFont="1" applyFill="1" applyAlignment="1">
      <alignment horizontal="center"/>
    </xf>
    <xf numFmtId="1" fontId="37" fillId="24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7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1" fillId="0" borderId="0" xfId="83" applyFont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0" fontId="14" fillId="0" borderId="0" xfId="79" applyFont="1" applyFill="1" applyBorder="1" applyAlignment="1">
      <alignment horizontal="center"/>
      <protection/>
    </xf>
    <xf numFmtId="0" fontId="4" fillId="0" borderId="0" xfId="79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1" fillId="0" borderId="0" xfId="83" applyFont="1" applyBorder="1" applyAlignment="1">
      <alignment horizontal="left" vertical="center"/>
      <protection/>
    </xf>
    <xf numFmtId="47" fontId="7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0" fontId="28" fillId="0" borderId="0" xfId="83" applyFont="1" applyBorder="1" applyAlignment="1">
      <alignment horizontal="left" vertical="center" wrapText="1"/>
      <protection/>
    </xf>
    <xf numFmtId="2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7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32" fillId="24" borderId="0" xfId="0" applyNumberFormat="1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47" fontId="75" fillId="24" borderId="0" xfId="0" applyNumberFormat="1" applyFont="1" applyFill="1" applyBorder="1" applyAlignment="1">
      <alignment horizontal="center"/>
    </xf>
    <xf numFmtId="47" fontId="32" fillId="24" borderId="0" xfId="0" applyNumberFormat="1" applyFont="1" applyFill="1" applyBorder="1" applyAlignment="1">
      <alignment horizontal="center"/>
    </xf>
    <xf numFmtId="47" fontId="3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32" fillId="24" borderId="0" xfId="0" applyNumberFormat="1" applyFont="1" applyFill="1" applyBorder="1" applyAlignment="1">
      <alignment horizontal="center"/>
    </xf>
    <xf numFmtId="1" fontId="76" fillId="24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shrinkToFit="1"/>
    </xf>
    <xf numFmtId="1" fontId="8" fillId="0" borderId="0" xfId="0" applyNumberFormat="1" applyFont="1" applyFill="1" applyBorder="1" applyAlignment="1">
      <alignment/>
    </xf>
    <xf numFmtId="1" fontId="32" fillId="24" borderId="0" xfId="0" applyNumberFormat="1" applyFont="1" applyFill="1" applyBorder="1" applyAlignment="1">
      <alignment horizontal="center"/>
    </xf>
    <xf numFmtId="0" fontId="32" fillId="24" borderId="0" xfId="80" applyFont="1" applyFill="1" applyBorder="1" applyAlignment="1">
      <alignment horizontal="center"/>
      <protection/>
    </xf>
    <xf numFmtId="178" fontId="32" fillId="0" borderId="0" xfId="0" applyNumberFormat="1" applyFont="1" applyFill="1" applyBorder="1" applyAlignment="1">
      <alignment/>
    </xf>
    <xf numFmtId="1" fontId="8" fillId="24" borderId="0" xfId="0" applyNumberFormat="1" applyFont="1" applyFill="1" applyBorder="1" applyAlignment="1">
      <alignment horizontal="center"/>
    </xf>
    <xf numFmtId="1" fontId="73" fillId="24" borderId="0" xfId="0" applyNumberFormat="1" applyFont="1" applyFill="1" applyBorder="1" applyAlignment="1">
      <alignment horizontal="center"/>
    </xf>
    <xf numFmtId="49" fontId="32" fillId="0" borderId="0" xfId="0" applyNumberFormat="1" applyFont="1" applyBorder="1" applyAlignment="1">
      <alignment/>
    </xf>
    <xf numFmtId="1" fontId="77" fillId="24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178" fontId="3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178" fontId="32" fillId="0" borderId="0" xfId="0" applyNumberFormat="1" applyFont="1" applyFill="1" applyAlignment="1">
      <alignment/>
    </xf>
    <xf numFmtId="0" fontId="31" fillId="0" borderId="0" xfId="83" applyFont="1" applyFill="1" applyBorder="1">
      <alignment/>
      <protection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73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9" fontId="74" fillId="0" borderId="0" xfId="0" applyNumberFormat="1" applyFont="1" applyFill="1" applyAlignment="1">
      <alignment horizontal="center"/>
    </xf>
    <xf numFmtId="47" fontId="75" fillId="24" borderId="0" xfId="0" applyNumberFormat="1" applyFont="1" applyFill="1" applyAlignment="1">
      <alignment horizontal="center"/>
    </xf>
    <xf numFmtId="47" fontId="32" fillId="0" borderId="0" xfId="0" applyNumberFormat="1" applyFont="1" applyFill="1" applyAlignment="1">
      <alignment horizontal="center"/>
    </xf>
    <xf numFmtId="47" fontId="32" fillId="0" borderId="0" xfId="0" applyNumberFormat="1" applyFont="1" applyFill="1" applyAlignment="1">
      <alignment horizontal="left"/>
    </xf>
    <xf numFmtId="47" fontId="3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92" fontId="8" fillId="0" borderId="0" xfId="0" applyNumberFormat="1" applyFont="1" applyFill="1" applyAlignment="1">
      <alignment horizontal="center"/>
    </xf>
    <xf numFmtId="1" fontId="77" fillId="0" borderId="0" xfId="0" applyNumberFormat="1" applyFont="1" applyFill="1" applyAlignment="1">
      <alignment horizontal="center"/>
    </xf>
    <xf numFmtId="178" fontId="32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31" fillId="0" borderId="0" xfId="83" applyFont="1" applyBorder="1" applyAlignment="1">
      <alignment wrapText="1"/>
      <protection/>
    </xf>
    <xf numFmtId="49" fontId="56" fillId="2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6" fillId="24" borderId="0" xfId="0" applyNumberFormat="1" applyFont="1" applyFill="1" applyAlignment="1">
      <alignment horizontal="center"/>
    </xf>
    <xf numFmtId="47" fontId="56" fillId="24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178" fontId="74" fillId="0" borderId="0" xfId="0" applyNumberFormat="1" applyFont="1" applyFill="1" applyAlignment="1">
      <alignment horizontal="center"/>
    </xf>
    <xf numFmtId="192" fontId="74" fillId="0" borderId="0" xfId="0" applyNumberFormat="1" applyFont="1" applyFill="1" applyAlignment="1">
      <alignment horizontal="center"/>
    </xf>
    <xf numFmtId="178" fontId="32" fillId="0" borderId="0" xfId="0" applyNumberFormat="1" applyFont="1" applyFill="1" applyBorder="1" applyAlignment="1">
      <alignment horizontal="left"/>
    </xf>
    <xf numFmtId="1" fontId="32" fillId="0" borderId="0" xfId="80" applyNumberFormat="1" applyFont="1" applyBorder="1" applyAlignment="1">
      <alignment horizontal="center"/>
      <protection/>
    </xf>
    <xf numFmtId="0" fontId="32" fillId="0" borderId="0" xfId="80" applyNumberFormat="1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7" fontId="32" fillId="24" borderId="0" xfId="0" applyNumberFormat="1" applyFont="1" applyFill="1" applyAlignment="1">
      <alignment horizontal="center"/>
    </xf>
    <xf numFmtId="1" fontId="75" fillId="24" borderId="0" xfId="0" applyNumberFormat="1" applyFont="1" applyFill="1" applyAlignment="1">
      <alignment horizontal="center"/>
    </xf>
    <xf numFmtId="0" fontId="31" fillId="24" borderId="0" xfId="83" applyFont="1" applyFill="1" applyBorder="1" applyAlignment="1">
      <alignment wrapText="1"/>
      <protection/>
    </xf>
    <xf numFmtId="49" fontId="74" fillId="24" borderId="0" xfId="0" applyNumberFormat="1" applyFont="1" applyFill="1" applyAlignment="1">
      <alignment horizontal="center"/>
    </xf>
    <xf numFmtId="178" fontId="74" fillId="24" borderId="0" xfId="0" applyNumberFormat="1" applyFont="1" applyFill="1" applyAlignment="1">
      <alignment horizontal="center"/>
    </xf>
    <xf numFmtId="192" fontId="74" fillId="24" borderId="0" xfId="0" applyNumberFormat="1" applyFont="1" applyFill="1" applyAlignment="1">
      <alignment horizontal="center"/>
    </xf>
    <xf numFmtId="178" fontId="32" fillId="24" borderId="0" xfId="0" applyNumberFormat="1" applyFont="1" applyFill="1" applyBorder="1" applyAlignment="1">
      <alignment horizontal="left"/>
    </xf>
    <xf numFmtId="1" fontId="32" fillId="24" borderId="0" xfId="80" applyNumberFormat="1" applyFont="1" applyFill="1" applyBorder="1" applyAlignment="1">
      <alignment horizontal="center"/>
      <protection/>
    </xf>
    <xf numFmtId="0" fontId="32" fillId="24" borderId="0" xfId="0" applyFont="1" applyFill="1" applyAlignment="1">
      <alignment horizontal="center"/>
    </xf>
    <xf numFmtId="0" fontId="32" fillId="24" borderId="0" xfId="80" applyNumberFormat="1" applyFont="1" applyFill="1" applyBorder="1" applyAlignment="1">
      <alignment horizontal="center"/>
      <protection/>
    </xf>
    <xf numFmtId="49" fontId="8" fillId="24" borderId="0" xfId="0" applyNumberFormat="1" applyFont="1" applyFill="1" applyAlignment="1">
      <alignment horizontal="center"/>
    </xf>
    <xf numFmtId="1" fontId="8" fillId="24" borderId="0" xfId="0" applyNumberFormat="1" applyFont="1" applyFill="1" applyAlignment="1">
      <alignment horizontal="center"/>
    </xf>
    <xf numFmtId="0" fontId="8" fillId="24" borderId="0" xfId="0" applyNumberFormat="1" applyFont="1" applyFill="1" applyAlignment="1">
      <alignment horizontal="center"/>
    </xf>
    <xf numFmtId="1" fontId="8" fillId="24" borderId="0" xfId="0" applyNumberFormat="1" applyFont="1" applyFill="1" applyAlignment="1">
      <alignment horizontal="center"/>
    </xf>
    <xf numFmtId="192" fontId="8" fillId="24" borderId="0" xfId="0" applyNumberFormat="1" applyFont="1" applyFill="1" applyAlignment="1">
      <alignment horizontal="center"/>
    </xf>
    <xf numFmtId="1" fontId="77" fillId="24" borderId="0" xfId="0" applyNumberFormat="1" applyFont="1" applyFill="1" applyAlignment="1">
      <alignment horizontal="center"/>
    </xf>
    <xf numFmtId="49" fontId="78" fillId="24" borderId="0" xfId="0" applyNumberFormat="1" applyFont="1" applyFill="1" applyAlignment="1">
      <alignment horizontal="center"/>
    </xf>
    <xf numFmtId="2" fontId="78" fillId="24" borderId="0" xfId="0" applyNumberFormat="1" applyFont="1" applyFill="1" applyAlignment="1">
      <alignment horizontal="center"/>
    </xf>
    <xf numFmtId="0" fontId="31" fillId="24" borderId="0" xfId="83" applyFont="1" applyFill="1" applyBorder="1" applyAlignment="1">
      <alignment wrapText="1"/>
      <protection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4" fillId="24" borderId="0" xfId="0" applyFont="1" applyFill="1" applyBorder="1" applyAlignment="1">
      <alignment horizontal="left"/>
    </xf>
    <xf numFmtId="0" fontId="32" fillId="24" borderId="0" xfId="0" applyFont="1" applyFill="1" applyAlignment="1">
      <alignment shrinkToFit="1"/>
    </xf>
    <xf numFmtId="49" fontId="79" fillId="24" borderId="0" xfId="0" applyNumberFormat="1" applyFont="1" applyFill="1" applyAlignment="1">
      <alignment horizontal="center"/>
    </xf>
    <xf numFmtId="178" fontId="79" fillId="24" borderId="0" xfId="0" applyNumberFormat="1" applyFont="1" applyFill="1" applyAlignment="1">
      <alignment horizontal="center"/>
    </xf>
    <xf numFmtId="178" fontId="32" fillId="24" borderId="0" xfId="0" applyNumberFormat="1" applyFont="1" applyFill="1" applyAlignment="1">
      <alignment horizontal="left"/>
    </xf>
    <xf numFmtId="1" fontId="56" fillId="24" borderId="0" xfId="80" applyNumberFormat="1" applyFont="1" applyFill="1" applyBorder="1" applyAlignment="1">
      <alignment horizontal="center"/>
      <protection/>
    </xf>
    <xf numFmtId="0" fontId="56" fillId="24" borderId="0" xfId="0" applyFont="1" applyFill="1" applyAlignment="1">
      <alignment horizontal="center"/>
    </xf>
    <xf numFmtId="49" fontId="80" fillId="24" borderId="0" xfId="0" applyNumberFormat="1" applyFont="1" applyFill="1" applyAlignment="1">
      <alignment horizontal="center"/>
    </xf>
    <xf numFmtId="1" fontId="80" fillId="24" borderId="0" xfId="0" applyNumberFormat="1" applyFont="1" applyFill="1" applyAlignment="1">
      <alignment horizontal="center"/>
    </xf>
    <xf numFmtId="0" fontId="31" fillId="24" borderId="0" xfId="83" applyFont="1" applyFill="1" applyBorder="1">
      <alignment/>
      <protection/>
    </xf>
    <xf numFmtId="0" fontId="74" fillId="24" borderId="0" xfId="0" applyFont="1" applyFill="1" applyBorder="1" applyAlignment="1">
      <alignment/>
    </xf>
    <xf numFmtId="0" fontId="32" fillId="24" borderId="0" xfId="0" applyFont="1" applyFill="1" applyAlignment="1">
      <alignment horizontal="left"/>
    </xf>
    <xf numFmtId="1" fontId="8" fillId="24" borderId="0" xfId="0" applyNumberFormat="1" applyFont="1" applyFill="1" applyBorder="1" applyAlignment="1">
      <alignment/>
    </xf>
    <xf numFmtId="0" fontId="32" fillId="24" borderId="0" xfId="0" applyFont="1" applyFill="1" applyBorder="1" applyAlignment="1">
      <alignment horizontal="left"/>
    </xf>
    <xf numFmtId="0" fontId="74" fillId="24" borderId="0" xfId="0" applyFont="1" applyFill="1" applyAlignment="1">
      <alignment horizontal="left"/>
    </xf>
    <xf numFmtId="0" fontId="32" fillId="24" borderId="0" xfId="0" applyFont="1" applyFill="1" applyBorder="1" applyAlignment="1">
      <alignment shrinkToFit="1"/>
    </xf>
    <xf numFmtId="0" fontId="56" fillId="0" borderId="0" xfId="82" applyFont="1" applyBorder="1">
      <alignment/>
      <protection/>
    </xf>
    <xf numFmtId="0" fontId="32" fillId="0" borderId="0" xfId="0" applyFont="1" applyBorder="1" applyAlignment="1">
      <alignment/>
    </xf>
    <xf numFmtId="0" fontId="56" fillId="0" borderId="0" xfId="82" applyFont="1" applyBorder="1" applyAlignment="1">
      <alignment wrapText="1"/>
      <protection/>
    </xf>
    <xf numFmtId="0" fontId="74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77" fillId="24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32" fillId="0" borderId="0" xfId="0" applyFont="1" applyFill="1" applyAlignment="1">
      <alignment horizontal="left"/>
    </xf>
    <xf numFmtId="47" fontId="32" fillId="0" borderId="0" xfId="0" applyNumberFormat="1" applyFont="1" applyFill="1" applyBorder="1" applyAlignment="1">
      <alignment horizontal="left"/>
    </xf>
    <xf numFmtId="0" fontId="31" fillId="0" borderId="0" xfId="83" applyFont="1" applyBorder="1" applyAlignment="1">
      <alignment horizontal="left" wrapText="1"/>
      <protection/>
    </xf>
    <xf numFmtId="0" fontId="31" fillId="0" borderId="0" xfId="83" applyFont="1" applyBorder="1" applyAlignment="1">
      <alignment horizontal="left" wrapText="1"/>
      <protection/>
    </xf>
    <xf numFmtId="0" fontId="32" fillId="0" borderId="0" xfId="0" applyFont="1" applyBorder="1" applyAlignment="1">
      <alignment horizontal="left" shrinkToFit="1"/>
    </xf>
    <xf numFmtId="178" fontId="33" fillId="0" borderId="0" xfId="0" applyNumberFormat="1" applyFont="1" applyFill="1" applyAlignment="1">
      <alignment horizontal="left"/>
    </xf>
    <xf numFmtId="178" fontId="14" fillId="0" borderId="0" xfId="0" applyNumberFormat="1" applyFont="1" applyFill="1" applyAlignment="1">
      <alignment horizontal="left"/>
    </xf>
  </cellXfs>
  <cellStyles count="95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0]" xfId="51"/>
    <cellStyle name="Currency [00]" xfId="52"/>
    <cellStyle name="Date Short" xfId="53"/>
    <cellStyle name="Dziesiętny [0]_PLDT" xfId="54"/>
    <cellStyle name="Dziesiętny_PLD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Hiperłącze" xfId="64"/>
    <cellStyle name="Hyperlink" xfId="65"/>
    <cellStyle name="Ievade" xfId="66"/>
    <cellStyle name="Input [yellow]" xfId="67"/>
    <cellStyle name="Followed Hyperlink" xfId="68"/>
    <cellStyle name="Izvade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rmal_disc" xfId="79"/>
    <cellStyle name="Normal_disc 2" xfId="80"/>
    <cellStyle name="Nosaukums" xfId="81"/>
    <cellStyle name="Parastais 2 2" xfId="82"/>
    <cellStyle name="Parasts 3" xfId="83"/>
    <cellStyle name="Pārbaudes šūna" xfId="84"/>
    <cellStyle name="Paskaidrojošs teksts" xfId="85"/>
    <cellStyle name="Percent [0]" xfId="86"/>
    <cellStyle name="Percent [00]" xfId="87"/>
    <cellStyle name="Percent [2]" xfId="88"/>
    <cellStyle name="Piezīme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ercent" xfId="95"/>
    <cellStyle name="Saistītā šūna" xfId="96"/>
    <cellStyle name="Slikts" xfId="97"/>
    <cellStyle name="Text Indent A" xfId="98"/>
    <cellStyle name="Text Indent B" xfId="99"/>
    <cellStyle name="Text Indent C" xfId="100"/>
    <cellStyle name="Currency" xfId="101"/>
    <cellStyle name="Currency [0]" xfId="102"/>
    <cellStyle name="Virsraksts 1" xfId="103"/>
    <cellStyle name="Virsraksts 2" xfId="104"/>
    <cellStyle name="Virsraksts 3" xfId="105"/>
    <cellStyle name="Virsraksts 4" xfId="106"/>
    <cellStyle name="Walutowy [0]_PLDT" xfId="107"/>
    <cellStyle name="Walutowy_PLD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"/>
  <sheetViews>
    <sheetView zoomScale="115" zoomScaleNormal="115" zoomScalePageLayoutView="0" workbookViewId="0" topLeftCell="A1">
      <selection activeCell="H30" sqref="H30"/>
    </sheetView>
  </sheetViews>
  <sheetFormatPr defaultColWidth="9.140625" defaultRowHeight="12.75"/>
  <cols>
    <col min="1" max="1" width="5.28125" style="97" customWidth="1"/>
    <col min="2" max="2" width="4.7109375" style="96" bestFit="1" customWidth="1"/>
    <col min="3" max="3" width="19.28125" style="94" bestFit="1" customWidth="1"/>
    <col min="4" max="4" width="9.00390625" style="95" bestFit="1" customWidth="1"/>
    <col min="5" max="5" width="10.140625" style="94" customWidth="1"/>
    <col min="6" max="6" width="7.28125" style="50" bestFit="1" customWidth="1"/>
    <col min="7" max="11" width="7.7109375" style="50" customWidth="1"/>
    <col min="12" max="12" width="9.8515625" style="49" bestFit="1" customWidth="1"/>
    <col min="13" max="13" width="11.00390625" style="91" customWidth="1"/>
    <col min="14" max="14" width="19.421875" style="91" customWidth="1"/>
    <col min="15" max="15" width="6.00390625" style="91" customWidth="1"/>
    <col min="16" max="16" width="14.28125" style="50" customWidth="1"/>
    <col min="17" max="17" width="8.140625" style="50" bestFit="1" customWidth="1"/>
    <col min="18" max="19" width="8.140625" style="50" customWidth="1"/>
    <col min="20" max="20" width="8.8515625" style="50" customWidth="1"/>
    <col min="21" max="21" width="5.8515625" style="50" bestFit="1" customWidth="1"/>
    <col min="22" max="22" width="8.140625" style="50" customWidth="1"/>
    <col min="23" max="23" width="8.140625" style="93" customWidth="1"/>
    <col min="24" max="24" width="8.140625" style="50" customWidth="1"/>
    <col min="25" max="25" width="8.140625" style="49" customWidth="1"/>
    <col min="26" max="26" width="8.140625" style="50" customWidth="1"/>
    <col min="27" max="16384" width="9.140625" style="50" customWidth="1"/>
  </cols>
  <sheetData>
    <row r="1" spans="1:14" s="2" customFormat="1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2:12" s="2" customFormat="1" ht="12.75">
      <c r="B2" s="18"/>
      <c r="C2" s="18"/>
      <c r="D2" s="18"/>
      <c r="E2" s="18"/>
      <c r="F2" s="26"/>
      <c r="I2" s="1"/>
      <c r="L2" s="23"/>
    </row>
    <row r="3" spans="2:12" s="2" customFormat="1" ht="12.75">
      <c r="B3" s="18"/>
      <c r="C3" s="22" t="s">
        <v>39</v>
      </c>
      <c r="D3" s="18"/>
      <c r="E3" s="18"/>
      <c r="F3" s="26"/>
      <c r="I3" s="1"/>
      <c r="L3" s="23"/>
    </row>
    <row r="4" spans="2:12" s="2" customFormat="1" ht="12.75">
      <c r="B4" s="18"/>
      <c r="C4" s="33"/>
      <c r="D4" s="18"/>
      <c r="E4" s="18"/>
      <c r="F4" s="26"/>
      <c r="I4" s="1"/>
      <c r="L4" s="23"/>
    </row>
    <row r="5" spans="1:14" s="2" customFormat="1" ht="15.75">
      <c r="A5" s="444" t="s">
        <v>41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7" spans="1:18" s="60" customFormat="1" ht="21" customHeight="1">
      <c r="A7" s="148" t="s">
        <v>183</v>
      </c>
      <c r="B7" s="149"/>
      <c r="C7" s="149"/>
      <c r="D7" s="149"/>
      <c r="E7" s="149"/>
      <c r="F7" s="336" t="s">
        <v>16</v>
      </c>
      <c r="G7" s="337" t="s">
        <v>13</v>
      </c>
      <c r="H7" s="337" t="s">
        <v>1</v>
      </c>
      <c r="I7" s="337" t="s">
        <v>2</v>
      </c>
      <c r="J7" s="338" t="s">
        <v>4</v>
      </c>
      <c r="K7" s="338" t="s">
        <v>15</v>
      </c>
      <c r="L7" s="338" t="s">
        <v>12</v>
      </c>
      <c r="M7" s="339"/>
      <c r="N7" s="149"/>
      <c r="R7" s="109"/>
    </row>
    <row r="8" spans="1:15" s="60" customFormat="1" ht="15" customHeight="1" hidden="1">
      <c r="A8" s="148"/>
      <c r="B8" s="340"/>
      <c r="C8" s="148"/>
      <c r="D8" s="149"/>
      <c r="E8" s="148"/>
      <c r="F8" s="341"/>
      <c r="G8" s="339"/>
      <c r="H8" s="339"/>
      <c r="I8" s="339"/>
      <c r="J8" s="342"/>
      <c r="K8" s="342"/>
      <c r="L8" s="343">
        <v>1.1574074074074073E-05</v>
      </c>
      <c r="M8" s="344"/>
      <c r="N8" s="345"/>
      <c r="O8" s="105"/>
    </row>
    <row r="9" spans="1:25" ht="15" customHeight="1">
      <c r="A9" s="148">
        <v>1</v>
      </c>
      <c r="B9" s="346">
        <v>59</v>
      </c>
      <c r="C9" s="129" t="s">
        <v>62</v>
      </c>
      <c r="D9" s="321">
        <v>200197</v>
      </c>
      <c r="E9" s="130" t="s">
        <v>63</v>
      </c>
      <c r="F9" s="341">
        <v>7.26</v>
      </c>
      <c r="G9" s="341">
        <v>6.55</v>
      </c>
      <c r="H9" s="341">
        <v>12.23</v>
      </c>
      <c r="I9" s="341">
        <v>1.85</v>
      </c>
      <c r="J9" s="347">
        <v>8.72</v>
      </c>
      <c r="K9" s="341">
        <v>2.9</v>
      </c>
      <c r="L9" s="344">
        <v>0.0023449074074074075</v>
      </c>
      <c r="M9" s="348">
        <f>M11</f>
        <v>4260</v>
      </c>
      <c r="N9" s="349" t="s">
        <v>10</v>
      </c>
      <c r="P9" s="104"/>
      <c r="W9" s="50"/>
      <c r="Y9" s="50"/>
    </row>
    <row r="10" spans="1:25" ht="15" customHeight="1">
      <c r="A10" s="148"/>
      <c r="B10" s="350"/>
      <c r="C10" s="148"/>
      <c r="D10" s="149"/>
      <c r="E10" s="148"/>
      <c r="F10" s="351">
        <f>IF(ISBLANK(F9+0.24),"",TRUNC(58.015*(11.5-(F9+0.24))^1.81))</f>
        <v>713</v>
      </c>
      <c r="G10" s="339">
        <f>IF(ISBLANK(G9),"",TRUNC(0.14354*(G9*100-220)^1.4))</f>
        <v>709</v>
      </c>
      <c r="H10" s="339">
        <f>IF(ISBLANK(H9),"",TRUNC(51.39*(H9-1.5)^1.05))</f>
        <v>620</v>
      </c>
      <c r="I10" s="339">
        <f>IF(ISBLANK(I9),"",TRUNC(0.8465*(I9*100-75)^1.42))</f>
        <v>670</v>
      </c>
      <c r="J10" s="339">
        <f>IF(ISBLANK(J9+0.24),"",TRUNC(20.5173*(15.5-(J9+0.24))^1.92))</f>
        <v>755</v>
      </c>
      <c r="K10" s="339">
        <f>IF(ISBLANK(K9),"",TRUNC(0.2797*(K9*100-100)^1.35))</f>
        <v>333</v>
      </c>
      <c r="L10" s="352">
        <f>IF(ISBLANK(L9),"",INT(0.08713*(305.5-(L9/$L$8))^1.85))</f>
        <v>460</v>
      </c>
      <c r="M10" s="348">
        <f>M11</f>
        <v>4260</v>
      </c>
      <c r="N10" s="353"/>
      <c r="W10" s="50"/>
      <c r="Y10" s="50"/>
    </row>
    <row r="11" spans="1:25" ht="15" customHeight="1">
      <c r="A11" s="148"/>
      <c r="B11" s="350"/>
      <c r="C11" s="148"/>
      <c r="D11" s="149"/>
      <c r="E11" s="148"/>
      <c r="F11" s="336"/>
      <c r="G11" s="354">
        <f>F10+G10</f>
        <v>1422</v>
      </c>
      <c r="H11" s="354">
        <f>G11+H10</f>
        <v>2042</v>
      </c>
      <c r="I11" s="354">
        <f>H11+I10</f>
        <v>2712</v>
      </c>
      <c r="J11" s="354">
        <f>I11+J10</f>
        <v>3467</v>
      </c>
      <c r="K11" s="354">
        <f>J11+K10</f>
        <v>3800</v>
      </c>
      <c r="L11" s="354">
        <f>K11+L10</f>
        <v>4260</v>
      </c>
      <c r="M11" s="355">
        <f>SUM(F10:L10)</f>
        <v>4260</v>
      </c>
      <c r="N11" s="353"/>
      <c r="W11" s="50"/>
      <c r="Y11" s="50"/>
    </row>
    <row r="12" spans="1:25" ht="15" customHeight="1">
      <c r="A12" s="148"/>
      <c r="B12" s="350"/>
      <c r="C12" s="148"/>
      <c r="D12" s="149"/>
      <c r="E12" s="148"/>
      <c r="F12" s="336"/>
      <c r="G12" s="354"/>
      <c r="H12" s="354"/>
      <c r="I12" s="354"/>
      <c r="J12" s="354"/>
      <c r="K12" s="354"/>
      <c r="L12" s="354"/>
      <c r="M12" s="355"/>
      <c r="N12" s="353"/>
      <c r="W12" s="50"/>
      <c r="Y12" s="50"/>
    </row>
    <row r="13" spans="1:25" ht="15" customHeight="1">
      <c r="A13" s="148">
        <v>2</v>
      </c>
      <c r="B13" s="346">
        <v>61</v>
      </c>
      <c r="C13" s="129" t="s">
        <v>61</v>
      </c>
      <c r="D13" s="321">
        <v>160797</v>
      </c>
      <c r="E13" s="130" t="s">
        <v>45</v>
      </c>
      <c r="F13" s="341">
        <v>7.94</v>
      </c>
      <c r="G13" s="341">
        <v>4.98</v>
      </c>
      <c r="H13" s="341">
        <v>10.78</v>
      </c>
      <c r="I13" s="341">
        <v>1.5</v>
      </c>
      <c r="J13" s="347">
        <v>8.9</v>
      </c>
      <c r="K13" s="341">
        <v>0</v>
      </c>
      <c r="L13" s="344">
        <v>0.002386574074074074</v>
      </c>
      <c r="M13" s="348">
        <f>M15</f>
        <v>2955</v>
      </c>
      <c r="N13" s="349" t="s">
        <v>51</v>
      </c>
      <c r="P13" s="103"/>
      <c r="W13" s="50"/>
      <c r="Y13" s="50"/>
    </row>
    <row r="14" spans="1:25" ht="15" customHeight="1">
      <c r="A14" s="148"/>
      <c r="B14" s="350"/>
      <c r="C14" s="148"/>
      <c r="D14" s="149"/>
      <c r="E14" s="148"/>
      <c r="F14" s="351">
        <f>IF(ISBLANK(F13+0.24),"",TRUNC(58.015*(11.5-(F13+0.24))^1.81))</f>
        <v>509</v>
      </c>
      <c r="G14" s="339">
        <f>IF(ISBLANK(G13),"",TRUNC(0.14354*(G13*100-220)^1.4))</f>
        <v>378</v>
      </c>
      <c r="H14" s="339">
        <f>IF(ISBLANK(H13),"",TRUNC(51.39*(H13-1.5)^1.05))</f>
        <v>533</v>
      </c>
      <c r="I14" s="339">
        <f>IF(ISBLANK(I13),"",TRUNC(0.8465*(I13*100-75)^1.42))</f>
        <v>389</v>
      </c>
      <c r="J14" s="339">
        <f>IF(ISBLANK(J13+0.24),"",TRUNC(20.5173*(15.5-(J13+0.24))^1.92))</f>
        <v>715</v>
      </c>
      <c r="K14" s="339">
        <v>0</v>
      </c>
      <c r="L14" s="352">
        <f>IF(ISBLANK(L13),"",INT(0.08713*(305.5-(L13/$L$8))^1.85))</f>
        <v>431</v>
      </c>
      <c r="M14" s="348">
        <f>M15</f>
        <v>2955</v>
      </c>
      <c r="N14" s="353"/>
      <c r="W14" s="50"/>
      <c r="Y14" s="50"/>
    </row>
    <row r="15" spans="1:25" ht="15" customHeight="1">
      <c r="A15" s="148"/>
      <c r="B15" s="136"/>
      <c r="C15" s="136"/>
      <c r="D15" s="136"/>
      <c r="E15" s="136"/>
      <c r="F15" s="336"/>
      <c r="G15" s="354">
        <f>F14+G14</f>
        <v>887</v>
      </c>
      <c r="H15" s="354">
        <f>G15+H14</f>
        <v>1420</v>
      </c>
      <c r="I15" s="354">
        <f>H15+I14</f>
        <v>1809</v>
      </c>
      <c r="J15" s="354">
        <f>I15+J14</f>
        <v>2524</v>
      </c>
      <c r="K15" s="354">
        <f>J15+K14</f>
        <v>2524</v>
      </c>
      <c r="L15" s="354">
        <f>K15+L14</f>
        <v>2955</v>
      </c>
      <c r="M15" s="355">
        <f>SUM(F14:L14)</f>
        <v>2955</v>
      </c>
      <c r="N15" s="136"/>
      <c r="W15" s="50"/>
      <c r="Y15" s="50"/>
    </row>
    <row r="16" spans="1:25" ht="15" customHeight="1">
      <c r="A16" s="148"/>
      <c r="B16" s="136"/>
      <c r="C16" s="136"/>
      <c r="D16" s="136"/>
      <c r="E16" s="136"/>
      <c r="F16" s="336"/>
      <c r="G16" s="354"/>
      <c r="H16" s="354"/>
      <c r="I16" s="354"/>
      <c r="J16" s="354"/>
      <c r="K16" s="354"/>
      <c r="L16" s="354"/>
      <c r="M16" s="355"/>
      <c r="N16" s="136"/>
      <c r="W16" s="50"/>
      <c r="Y16" s="50"/>
    </row>
    <row r="17" spans="1:25" ht="15" customHeight="1">
      <c r="A17" s="148">
        <v>3</v>
      </c>
      <c r="B17" s="346">
        <v>138</v>
      </c>
      <c r="C17" s="148" t="s">
        <v>109</v>
      </c>
      <c r="D17" s="149">
        <v>60896</v>
      </c>
      <c r="E17" s="349" t="s">
        <v>43</v>
      </c>
      <c r="F17" s="341">
        <v>7.78</v>
      </c>
      <c r="G17" s="341">
        <v>5.07</v>
      </c>
      <c r="H17" s="341">
        <v>10.24</v>
      </c>
      <c r="I17" s="341">
        <v>0</v>
      </c>
      <c r="J17" s="347">
        <v>15.42</v>
      </c>
      <c r="K17" s="341">
        <v>2.3</v>
      </c>
      <c r="L17" s="344">
        <v>0.002041666666666667</v>
      </c>
      <c r="M17" s="348">
        <f>M19</f>
        <v>2349</v>
      </c>
      <c r="N17" s="353" t="s">
        <v>110</v>
      </c>
      <c r="W17" s="50"/>
      <c r="Y17" s="50"/>
    </row>
    <row r="18" spans="1:25" ht="15" customHeight="1">
      <c r="A18" s="148"/>
      <c r="B18" s="350"/>
      <c r="C18" s="148"/>
      <c r="D18" s="149"/>
      <c r="E18" s="148"/>
      <c r="F18" s="351">
        <f>IF(ISBLANK(F17+0.24),"",TRUNC(58.015*(11.5-(F17+0.24))^1.81))</f>
        <v>554</v>
      </c>
      <c r="G18" s="339">
        <f>IF(ISBLANK(G17),"",TRUNC(0.14354*(G17*100-220)^1.4))</f>
        <v>396</v>
      </c>
      <c r="H18" s="339">
        <f>IF(ISBLANK(H17),"",TRUNC(51.39*(H17-1.5)^1.05))</f>
        <v>500</v>
      </c>
      <c r="I18" s="339">
        <v>0</v>
      </c>
      <c r="J18" s="339">
        <v>0</v>
      </c>
      <c r="K18" s="339">
        <f>IF(ISBLANK(K17),"",TRUNC(0.2797*(K17*100-100)^1.35))</f>
        <v>199</v>
      </c>
      <c r="L18" s="352">
        <f>IF(ISBLANK(L17),"",INT(0.08713*(305.5-(L17/$L$8))^1.85))</f>
        <v>700</v>
      </c>
      <c r="M18" s="348">
        <f>M19</f>
        <v>2349</v>
      </c>
      <c r="N18" s="353"/>
      <c r="W18" s="50"/>
      <c r="Y18" s="50"/>
    </row>
    <row r="19" spans="1:25" ht="15" customHeight="1">
      <c r="A19" s="148"/>
      <c r="B19" s="350"/>
      <c r="C19" s="148"/>
      <c r="D19" s="149"/>
      <c r="E19" s="148"/>
      <c r="F19" s="336"/>
      <c r="G19" s="354">
        <f>F18+G18</f>
        <v>950</v>
      </c>
      <c r="H19" s="354">
        <f>G19+H18</f>
        <v>1450</v>
      </c>
      <c r="I19" s="354">
        <f>H19+I18</f>
        <v>1450</v>
      </c>
      <c r="J19" s="354">
        <f>I19+J18</f>
        <v>1450</v>
      </c>
      <c r="K19" s="354">
        <f>J19+K18</f>
        <v>1649</v>
      </c>
      <c r="L19" s="354">
        <f>K19+L18</f>
        <v>2349</v>
      </c>
      <c r="M19" s="355">
        <f>SUM(F18:L18)</f>
        <v>2349</v>
      </c>
      <c r="N19" s="353"/>
      <c r="W19" s="50"/>
      <c r="Y19" s="50"/>
    </row>
    <row r="20" spans="1:25" ht="15" customHeight="1">
      <c r="A20" s="148"/>
      <c r="B20" s="350"/>
      <c r="C20" s="148"/>
      <c r="D20" s="149"/>
      <c r="E20" s="148"/>
      <c r="F20" s="336"/>
      <c r="G20" s="354"/>
      <c r="H20" s="354"/>
      <c r="I20" s="354"/>
      <c r="J20" s="354"/>
      <c r="K20" s="354"/>
      <c r="L20" s="354"/>
      <c r="M20" s="355"/>
      <c r="N20" s="353"/>
      <c r="W20" s="50"/>
      <c r="Y20" s="50"/>
    </row>
    <row r="21" spans="1:25" ht="15.75">
      <c r="A21" s="148">
        <v>4</v>
      </c>
      <c r="B21" s="346">
        <v>140</v>
      </c>
      <c r="C21" s="145" t="s">
        <v>111</v>
      </c>
      <c r="D21" s="356" t="s">
        <v>92</v>
      </c>
      <c r="E21" s="349" t="s">
        <v>43</v>
      </c>
      <c r="F21" s="341">
        <v>8.12</v>
      </c>
      <c r="G21" s="341">
        <v>4.81</v>
      </c>
      <c r="H21" s="341">
        <v>11.3</v>
      </c>
      <c r="I21" s="341">
        <v>1.65</v>
      </c>
      <c r="J21" s="347">
        <v>0</v>
      </c>
      <c r="K21" s="341">
        <v>0</v>
      </c>
      <c r="L21" s="344">
        <v>0</v>
      </c>
      <c r="M21" s="348">
        <f>M23</f>
        <v>1874</v>
      </c>
      <c r="N21" s="349" t="s">
        <v>93</v>
      </c>
      <c r="W21" s="50"/>
      <c r="Y21" s="50"/>
    </row>
    <row r="22" spans="1:25" ht="15.75">
      <c r="A22" s="148"/>
      <c r="B22" s="350"/>
      <c r="C22" s="148"/>
      <c r="D22" s="149"/>
      <c r="E22" s="148"/>
      <c r="F22" s="351">
        <f>IF(ISBLANK(F21+0.24),"",TRUNC(58.015*(11.5-(F21+0.24))^1.81))</f>
        <v>460</v>
      </c>
      <c r="G22" s="339">
        <f>IF(ISBLANK(G21),"",TRUNC(0.14354*(G21*100-220)^1.4))</f>
        <v>346</v>
      </c>
      <c r="H22" s="339">
        <f>IF(ISBLANK(H21),"",TRUNC(51.39*(H21-1.5)^1.05))</f>
        <v>564</v>
      </c>
      <c r="I22" s="339">
        <f>IF(ISBLANK(I21),"",TRUNC(0.8465*(I21*100-75)^1.42))</f>
        <v>504</v>
      </c>
      <c r="J22" s="339">
        <v>0</v>
      </c>
      <c r="K22" s="339">
        <v>0</v>
      </c>
      <c r="L22" s="352">
        <v>0</v>
      </c>
      <c r="M22" s="348">
        <f>M23</f>
        <v>1874</v>
      </c>
      <c r="N22" s="353"/>
      <c r="W22" s="50"/>
      <c r="Y22" s="50"/>
    </row>
    <row r="23" spans="1:25" ht="15.75">
      <c r="A23" s="148"/>
      <c r="B23" s="350"/>
      <c r="C23" s="148"/>
      <c r="D23" s="149"/>
      <c r="E23" s="148"/>
      <c r="F23" s="336"/>
      <c r="G23" s="354">
        <f>F22+G22</f>
        <v>806</v>
      </c>
      <c r="H23" s="354">
        <f>G23+H22</f>
        <v>1370</v>
      </c>
      <c r="I23" s="354">
        <f>H23+I22</f>
        <v>1874</v>
      </c>
      <c r="J23" s="354">
        <f>I23+J22</f>
        <v>1874</v>
      </c>
      <c r="K23" s="354">
        <f>J23+K22</f>
        <v>1874</v>
      </c>
      <c r="L23" s="354">
        <f>K23+L22</f>
        <v>1874</v>
      </c>
      <c r="M23" s="355">
        <f>SUM(F22:L22)</f>
        <v>1874</v>
      </c>
      <c r="N23" s="353"/>
      <c r="W23" s="50"/>
      <c r="Y23" s="50"/>
    </row>
    <row r="24" spans="1:25" ht="15.75">
      <c r="A24" s="148"/>
      <c r="B24" s="136"/>
      <c r="C24" s="136"/>
      <c r="D24" s="136"/>
      <c r="E24" s="136"/>
      <c r="F24" s="336"/>
      <c r="G24" s="354"/>
      <c r="H24" s="354"/>
      <c r="I24" s="354"/>
      <c r="J24" s="354"/>
      <c r="K24" s="357"/>
      <c r="L24" s="354"/>
      <c r="M24" s="357">
        <f>M23</f>
        <v>1874</v>
      </c>
      <c r="N24" s="136"/>
      <c r="W24" s="50"/>
      <c r="Y24" s="50"/>
    </row>
    <row r="25" spans="1:14" ht="15.75">
      <c r="A25" s="148"/>
      <c r="B25" s="350"/>
      <c r="C25" s="148"/>
      <c r="D25" s="149"/>
      <c r="E25" s="148"/>
      <c r="F25" s="136"/>
      <c r="G25" s="136"/>
      <c r="H25" s="136"/>
      <c r="I25" s="136"/>
      <c r="J25" s="136"/>
      <c r="K25" s="136"/>
      <c r="L25" s="358"/>
      <c r="M25" s="353"/>
      <c r="N25" s="353"/>
    </row>
    <row r="26" spans="1:14" ht="15.75">
      <c r="A26" s="148"/>
      <c r="B26" s="350"/>
      <c r="C26" s="148"/>
      <c r="D26" s="149"/>
      <c r="E26" s="148"/>
      <c r="F26" s="136"/>
      <c r="G26" s="136"/>
      <c r="H26" s="136"/>
      <c r="I26" s="136"/>
      <c r="J26" s="136"/>
      <c r="K26" s="136"/>
      <c r="L26" s="358"/>
      <c r="M26" s="353"/>
      <c r="N26" s="353"/>
    </row>
  </sheetData>
  <sheetProtection/>
  <mergeCells count="2">
    <mergeCell ref="A1:N1"/>
    <mergeCell ref="A5:N5"/>
  </mergeCells>
  <printOptions/>
  <pageMargins left="0.31496062992125984" right="0.15748031496062992" top="1.062992125984252" bottom="0.2755905511811024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5" zoomScaleNormal="75" zoomScalePageLayoutView="0" workbookViewId="0" topLeftCell="A1">
      <selection activeCell="F40" sqref="F40"/>
    </sheetView>
  </sheetViews>
  <sheetFormatPr defaultColWidth="9.140625" defaultRowHeight="12.75"/>
  <cols>
    <col min="1" max="1" width="3.57421875" style="97" bestFit="1" customWidth="1"/>
    <col min="2" max="2" width="6.00390625" style="96" bestFit="1" customWidth="1"/>
    <col min="3" max="3" width="22.140625" style="94" customWidth="1"/>
    <col min="4" max="4" width="10.7109375" style="95" bestFit="1" customWidth="1"/>
    <col min="5" max="5" width="9.7109375" style="94" customWidth="1"/>
    <col min="6" max="6" width="7.57421875" style="50" bestFit="1" customWidth="1"/>
    <col min="7" max="11" width="7.7109375" style="50" customWidth="1"/>
    <col min="12" max="12" width="10.57421875" style="49" bestFit="1" customWidth="1"/>
    <col min="13" max="13" width="11.00390625" style="91" customWidth="1"/>
    <col min="14" max="14" width="23.421875" style="467" customWidth="1"/>
    <col min="15" max="15" width="6.00390625" style="91" customWidth="1"/>
    <col min="16" max="16" width="14.28125" style="50" customWidth="1"/>
    <col min="17" max="17" width="8.140625" style="50" bestFit="1" customWidth="1"/>
    <col min="18" max="19" width="8.140625" style="50" customWidth="1"/>
    <col min="20" max="20" width="8.8515625" style="50" customWidth="1"/>
    <col min="21" max="21" width="5.8515625" style="50" bestFit="1" customWidth="1"/>
    <col min="22" max="22" width="8.140625" style="50" customWidth="1"/>
    <col min="23" max="23" width="8.140625" style="93" customWidth="1"/>
    <col min="24" max="24" width="8.140625" style="50" customWidth="1"/>
    <col min="25" max="25" width="8.140625" style="49" customWidth="1"/>
    <col min="26" max="26" width="8.140625" style="50" customWidth="1"/>
    <col min="27" max="16384" width="9.140625" style="50" customWidth="1"/>
  </cols>
  <sheetData>
    <row r="1" spans="1:14" s="2" customFormat="1" ht="15.75">
      <c r="A1" s="448" t="s">
        <v>38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s="2" customFormat="1" ht="15">
      <c r="A2" s="141"/>
      <c r="B2" s="135"/>
      <c r="C2" s="135"/>
      <c r="D2" s="135"/>
      <c r="E2" s="135"/>
      <c r="F2" s="362"/>
      <c r="G2" s="141"/>
      <c r="H2" s="141"/>
      <c r="I2" s="363"/>
      <c r="J2" s="141"/>
      <c r="K2" s="141"/>
      <c r="L2" s="142"/>
      <c r="M2" s="141"/>
      <c r="N2" s="461"/>
    </row>
    <row r="3" spans="1:14" s="2" customFormat="1" ht="15.75">
      <c r="A3" s="141"/>
      <c r="B3" s="135"/>
      <c r="C3" s="364" t="s">
        <v>39</v>
      </c>
      <c r="D3" s="135"/>
      <c r="E3" s="135"/>
      <c r="F3" s="362"/>
      <c r="G3" s="141"/>
      <c r="H3" s="141"/>
      <c r="I3" s="363"/>
      <c r="J3" s="141"/>
      <c r="K3" s="141"/>
      <c r="L3" s="142"/>
      <c r="M3" s="141"/>
      <c r="N3" s="461"/>
    </row>
    <row r="4" spans="1:14" s="2" customFormat="1" ht="15.75">
      <c r="A4" s="141"/>
      <c r="B4" s="135"/>
      <c r="C4" s="365"/>
      <c r="D4" s="135"/>
      <c r="E4" s="135"/>
      <c r="F4" s="362"/>
      <c r="G4" s="141"/>
      <c r="H4" s="141"/>
      <c r="I4" s="363"/>
      <c r="J4" s="141"/>
      <c r="K4" s="141"/>
      <c r="L4" s="142"/>
      <c r="M4" s="141"/>
      <c r="N4" s="461"/>
    </row>
    <row r="5" spans="1:14" s="2" customFormat="1" ht="15.75">
      <c r="A5" s="444" t="s">
        <v>42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:14" ht="15.75">
      <c r="A6" s="366"/>
      <c r="B6" s="350"/>
      <c r="C6" s="148"/>
      <c r="D6" s="149"/>
      <c r="E6" s="148"/>
      <c r="F6" s="143"/>
      <c r="G6" s="143"/>
      <c r="H6" s="143"/>
      <c r="I6" s="143"/>
      <c r="J6" s="143"/>
      <c r="K6" s="143"/>
      <c r="L6" s="359"/>
      <c r="M6" s="367"/>
      <c r="N6" s="384"/>
    </row>
    <row r="7" spans="1:18" s="60" customFormat="1" ht="15.75">
      <c r="A7" s="148"/>
      <c r="B7" s="149"/>
      <c r="C7" s="149"/>
      <c r="D7" s="149"/>
      <c r="E7" s="149"/>
      <c r="F7" s="337" t="s">
        <v>16</v>
      </c>
      <c r="G7" s="337" t="s">
        <v>13</v>
      </c>
      <c r="H7" s="337" t="s">
        <v>1</v>
      </c>
      <c r="I7" s="337" t="s">
        <v>2</v>
      </c>
      <c r="J7" s="338" t="s">
        <v>4</v>
      </c>
      <c r="K7" s="338" t="s">
        <v>15</v>
      </c>
      <c r="L7" s="338" t="s">
        <v>12</v>
      </c>
      <c r="M7" s="339"/>
      <c r="N7" s="148"/>
      <c r="R7" s="109"/>
    </row>
    <row r="8" spans="1:15" s="60" customFormat="1" ht="15.75" hidden="1">
      <c r="A8" s="148"/>
      <c r="B8" s="340"/>
      <c r="C8" s="148"/>
      <c r="D8" s="149"/>
      <c r="E8" s="148"/>
      <c r="F8" s="339"/>
      <c r="G8" s="339"/>
      <c r="H8" s="339"/>
      <c r="I8" s="339"/>
      <c r="J8" s="342"/>
      <c r="K8" s="342"/>
      <c r="L8" s="343">
        <v>1.1574074074074073E-05</v>
      </c>
      <c r="M8" s="344"/>
      <c r="N8" s="462"/>
      <c r="O8" s="105"/>
    </row>
    <row r="9" spans="1:25" ht="15.75">
      <c r="A9" s="148">
        <v>1</v>
      </c>
      <c r="B9" s="346">
        <v>60</v>
      </c>
      <c r="C9" s="129" t="s">
        <v>127</v>
      </c>
      <c r="D9" s="321">
        <v>20499</v>
      </c>
      <c r="E9" s="130" t="s">
        <v>67</v>
      </c>
      <c r="F9" s="341">
        <v>7.52</v>
      </c>
      <c r="G9" s="341">
        <v>5.96</v>
      </c>
      <c r="H9" s="341">
        <v>11.2</v>
      </c>
      <c r="I9" s="341">
        <v>1.85</v>
      </c>
      <c r="J9" s="347">
        <v>8.81</v>
      </c>
      <c r="K9" s="341">
        <v>3.4</v>
      </c>
      <c r="L9" s="344">
        <v>0.0022858796296296295</v>
      </c>
      <c r="M9" s="348">
        <f>M11</f>
        <v>4132</v>
      </c>
      <c r="N9" s="463" t="s">
        <v>10</v>
      </c>
      <c r="P9" s="104"/>
      <c r="W9" s="50"/>
      <c r="Y9" s="50"/>
    </row>
    <row r="10" spans="1:25" ht="15">
      <c r="A10" s="148"/>
      <c r="B10" s="136"/>
      <c r="C10" s="136"/>
      <c r="D10" s="136"/>
      <c r="E10" s="136"/>
      <c r="F10" s="351">
        <f>IF(ISBLANK(F9+0.24),"",TRUNC(58.015*(11.5-(F9+0.24))^1.81))</f>
        <v>631</v>
      </c>
      <c r="G10" s="339">
        <f>IF(ISBLANK(G9),"",TRUNC(0.14354*(G9*100-220)^1.4))</f>
        <v>578</v>
      </c>
      <c r="H10" s="339">
        <f>IF(ISBLANK(H9),"",TRUNC(51.39*(H9-1.5)^1.05))</f>
        <v>558</v>
      </c>
      <c r="I10" s="339">
        <f>IF(ISBLANK(I9),"",TRUNC(0.8465*(I9*100-75)^1.42))</f>
        <v>670</v>
      </c>
      <c r="J10" s="339">
        <f>IF(ISBLANK(J9+0.24),"",TRUNC(20.5173*(15.5-(J9+0.24))^1.92))</f>
        <v>735</v>
      </c>
      <c r="K10" s="339">
        <f>IF(ISBLANK(K9),"",TRUNC(0.2797*(K9*100-100)^1.35))</f>
        <v>457</v>
      </c>
      <c r="L10" s="352">
        <f>IF(ISBLANK(L9),"",INT(0.08713*(305.5-(L9/$L$8))^1.85))</f>
        <v>503</v>
      </c>
      <c r="M10" s="348">
        <f>M11</f>
        <v>4132</v>
      </c>
      <c r="N10" s="148"/>
      <c r="W10" s="50"/>
      <c r="Y10" s="50"/>
    </row>
    <row r="11" spans="1:25" ht="15.75">
      <c r="A11" s="148"/>
      <c r="B11" s="136"/>
      <c r="C11" s="136"/>
      <c r="D11" s="136"/>
      <c r="E11" s="136"/>
      <c r="F11" s="336"/>
      <c r="G11" s="354">
        <f>F10+G10</f>
        <v>1209</v>
      </c>
      <c r="H11" s="354">
        <f>G11+H10</f>
        <v>1767</v>
      </c>
      <c r="I11" s="354">
        <f>H11+I10</f>
        <v>2437</v>
      </c>
      <c r="J11" s="354">
        <f>I11+J10</f>
        <v>3172</v>
      </c>
      <c r="K11" s="354">
        <f>J11+K10</f>
        <v>3629</v>
      </c>
      <c r="L11" s="354">
        <f>K11+L10</f>
        <v>4132</v>
      </c>
      <c r="M11" s="355">
        <f>SUM(F10:L10)</f>
        <v>4132</v>
      </c>
      <c r="N11" s="148"/>
      <c r="W11" s="50"/>
      <c r="Y11" s="50"/>
    </row>
    <row r="12" spans="1:25" ht="15.75">
      <c r="A12" s="449">
        <f>M11</f>
        <v>4132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W12" s="50"/>
      <c r="Y12" s="50"/>
    </row>
    <row r="13" spans="1:25" ht="15.75">
      <c r="A13" s="148">
        <v>2</v>
      </c>
      <c r="B13" s="346">
        <v>47</v>
      </c>
      <c r="C13" s="129" t="s">
        <v>64</v>
      </c>
      <c r="D13" s="321">
        <v>100198</v>
      </c>
      <c r="E13" s="130" t="s">
        <v>43</v>
      </c>
      <c r="F13" s="341">
        <v>8.12</v>
      </c>
      <c r="G13" s="341">
        <v>5.82</v>
      </c>
      <c r="H13" s="341">
        <v>12.02</v>
      </c>
      <c r="I13" s="341">
        <v>1.9</v>
      </c>
      <c r="J13" s="347">
        <v>9.1</v>
      </c>
      <c r="K13" s="341">
        <v>2.6</v>
      </c>
      <c r="L13" s="344">
        <v>0.0021874999999999998</v>
      </c>
      <c r="M13" s="348">
        <f>M15</f>
        <v>3846</v>
      </c>
      <c r="N13" s="464" t="s">
        <v>65</v>
      </c>
      <c r="P13" s="103"/>
      <c r="W13" s="50"/>
      <c r="Y13" s="50"/>
    </row>
    <row r="14" spans="1:25" ht="15.75">
      <c r="A14" s="148"/>
      <c r="B14" s="350"/>
      <c r="C14" s="148"/>
      <c r="D14" s="149"/>
      <c r="E14" s="148"/>
      <c r="F14" s="351">
        <f>IF(ISBLANK(F13+0.24),"",TRUNC(58.015*(11.5-(F13+0.24))^1.81))</f>
        <v>460</v>
      </c>
      <c r="G14" s="339">
        <f>IF(ISBLANK(G13),"",TRUNC(0.14354*(G13*100-220)^1.4))</f>
        <v>548</v>
      </c>
      <c r="H14" s="339">
        <f>IF(ISBLANK(H13),"",TRUNC(51.39*(H13-1.5)^1.05))</f>
        <v>608</v>
      </c>
      <c r="I14" s="339">
        <f>IF(ISBLANK(I13),"",TRUNC(0.8465*(I13*100-75)^1.42))</f>
        <v>714</v>
      </c>
      <c r="J14" s="339">
        <f>IF(ISBLANK(J13+0.24),"",TRUNC(20.5173*(15.5-(J13+0.24))^1.92))</f>
        <v>673</v>
      </c>
      <c r="K14" s="339">
        <f>IF(ISBLANK(K13),"",TRUNC(0.2797*(K13*100-100)^1.35))</f>
        <v>264</v>
      </c>
      <c r="L14" s="352">
        <f>IF(ISBLANK(L13),"",INT(0.08713*(305.5-(L13/$L$8))^1.85))</f>
        <v>579</v>
      </c>
      <c r="M14" s="348">
        <f>M15</f>
        <v>3846</v>
      </c>
      <c r="N14" s="396"/>
      <c r="W14" s="50"/>
      <c r="Y14" s="50"/>
    </row>
    <row r="15" spans="1:25" ht="15.75">
      <c r="A15" s="148"/>
      <c r="B15" s="350"/>
      <c r="C15" s="148"/>
      <c r="D15" s="149"/>
      <c r="E15" s="148"/>
      <c r="F15" s="336"/>
      <c r="G15" s="354">
        <f>F14+G14</f>
        <v>1008</v>
      </c>
      <c r="H15" s="354">
        <f>G15+H14</f>
        <v>1616</v>
      </c>
      <c r="I15" s="354">
        <f>H15+I14</f>
        <v>2330</v>
      </c>
      <c r="J15" s="354">
        <f>I15+J14</f>
        <v>3003</v>
      </c>
      <c r="K15" s="354">
        <f>J15+K14</f>
        <v>3267</v>
      </c>
      <c r="L15" s="354">
        <f>K15+L14</f>
        <v>3846</v>
      </c>
      <c r="M15" s="355">
        <f>SUM(F14:L14)</f>
        <v>3846</v>
      </c>
      <c r="N15" s="396"/>
      <c r="W15" s="50"/>
      <c r="Y15" s="50"/>
    </row>
    <row r="16" spans="1:25" ht="15.75">
      <c r="A16" s="449">
        <f>M15</f>
        <v>3846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W16" s="50"/>
      <c r="Y16" s="50"/>
    </row>
    <row r="17" spans="1:25" ht="15.75">
      <c r="A17" s="148">
        <v>3</v>
      </c>
      <c r="B17" s="350">
        <v>167</v>
      </c>
      <c r="C17" s="148" t="s">
        <v>105</v>
      </c>
      <c r="D17" s="149">
        <v>280899</v>
      </c>
      <c r="E17" s="130" t="s">
        <v>43</v>
      </c>
      <c r="F17" s="341">
        <v>7.66</v>
      </c>
      <c r="G17" s="341">
        <v>5.49</v>
      </c>
      <c r="H17" s="341">
        <v>10.16</v>
      </c>
      <c r="I17" s="341">
        <v>1.55</v>
      </c>
      <c r="J17" s="347">
        <v>9.57</v>
      </c>
      <c r="K17" s="341">
        <v>3.1</v>
      </c>
      <c r="L17" s="344">
        <v>0.0021377314814814813</v>
      </c>
      <c r="M17" s="348">
        <f>M19</f>
        <v>3567</v>
      </c>
      <c r="N17" s="396" t="s">
        <v>104</v>
      </c>
      <c r="W17" s="50"/>
      <c r="Y17" s="50"/>
    </row>
    <row r="18" spans="1:25" ht="15.75">
      <c r="A18" s="148"/>
      <c r="B18" s="350"/>
      <c r="C18" s="148"/>
      <c r="D18" s="149"/>
      <c r="E18" s="148"/>
      <c r="F18" s="351">
        <f>IF(ISBLANK(F17+0.24),"",TRUNC(58.015*(11.5-(F17+0.24))^1.81))</f>
        <v>589</v>
      </c>
      <c r="G18" s="339">
        <f>IF(ISBLANK(G17),"",TRUNC(0.14354*(G17*100-220)^1.4))</f>
        <v>479</v>
      </c>
      <c r="H18" s="339">
        <f>IF(ISBLANK(H17),"",TRUNC(51.39*(H17-1.5)^1.05))</f>
        <v>495</v>
      </c>
      <c r="I18" s="339">
        <f>IF(ISBLANK(I17),"",TRUNC(0.8465*(I17*100-75)^1.42))</f>
        <v>426</v>
      </c>
      <c r="J18" s="339">
        <f>IF(ISBLANK(J17+0.24),"",TRUNC(20.5173*(15.5-(J17+0.24))^1.92))</f>
        <v>578</v>
      </c>
      <c r="K18" s="339">
        <f>IF(ISBLANK(K17),"",TRUNC(0.2797*(K17*100-100)^1.35))</f>
        <v>381</v>
      </c>
      <c r="L18" s="352">
        <f>IF(ISBLANK(L17),"",INT(0.08713*(305.5-(L17/$L$8))^1.85))</f>
        <v>619</v>
      </c>
      <c r="M18" s="348">
        <f>M19</f>
        <v>3567</v>
      </c>
      <c r="N18" s="396"/>
      <c r="W18" s="50"/>
      <c r="Y18" s="50"/>
    </row>
    <row r="19" spans="1:25" ht="15.75">
      <c r="A19" s="148"/>
      <c r="B19" s="350"/>
      <c r="C19" s="148"/>
      <c r="D19" s="149"/>
      <c r="E19" s="148"/>
      <c r="F19" s="336"/>
      <c r="G19" s="354">
        <f>F18+G18</f>
        <v>1068</v>
      </c>
      <c r="H19" s="354">
        <f>G19+H18</f>
        <v>1563</v>
      </c>
      <c r="I19" s="354">
        <f>H19+I18</f>
        <v>1989</v>
      </c>
      <c r="J19" s="354">
        <f>I19+J18</f>
        <v>2567</v>
      </c>
      <c r="K19" s="354">
        <f>J19+K18</f>
        <v>2948</v>
      </c>
      <c r="L19" s="354">
        <f>K19+L18</f>
        <v>3567</v>
      </c>
      <c r="M19" s="355">
        <f>SUM(F18:L18)</f>
        <v>3567</v>
      </c>
      <c r="N19" s="396"/>
      <c r="W19" s="50"/>
      <c r="Y19" s="50"/>
    </row>
    <row r="20" spans="1:25" ht="15.75">
      <c r="A20" s="449">
        <f>M19</f>
        <v>3567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W20" s="50"/>
      <c r="Y20" s="50"/>
    </row>
    <row r="21" spans="1:25" ht="15.75">
      <c r="A21" s="148">
        <v>4</v>
      </c>
      <c r="B21" s="350">
        <v>170</v>
      </c>
      <c r="C21" s="148" t="s">
        <v>106</v>
      </c>
      <c r="D21" s="149">
        <v>81099</v>
      </c>
      <c r="E21" s="130" t="s">
        <v>43</v>
      </c>
      <c r="F21" s="341">
        <v>8.25</v>
      </c>
      <c r="G21" s="341">
        <v>5.4</v>
      </c>
      <c r="H21" s="341">
        <v>11.97</v>
      </c>
      <c r="I21" s="341">
        <v>1.5</v>
      </c>
      <c r="J21" s="347">
        <v>11.14</v>
      </c>
      <c r="K21" s="341">
        <v>2.8</v>
      </c>
      <c r="L21" s="344">
        <v>0.0022719907407407407</v>
      </c>
      <c r="M21" s="348">
        <f>M23</f>
        <v>3013</v>
      </c>
      <c r="N21" s="396" t="s">
        <v>104</v>
      </c>
      <c r="O21" s="100"/>
      <c r="P21" s="103"/>
      <c r="W21" s="50"/>
      <c r="Y21" s="50"/>
    </row>
    <row r="22" spans="1:25" ht="15.75">
      <c r="A22" s="148"/>
      <c r="B22" s="350"/>
      <c r="C22" s="148"/>
      <c r="D22" s="149"/>
      <c r="E22" s="148"/>
      <c r="F22" s="351">
        <f>IF(ISBLANK(F21+0.24),"",TRUNC(58.015*(11.5-(F21+0.24))^1.81))</f>
        <v>426</v>
      </c>
      <c r="G22" s="339">
        <f>IF(ISBLANK(G21),"",TRUNC(0.14354*(G21*100-220)^1.4))</f>
        <v>461</v>
      </c>
      <c r="H22" s="339">
        <f>IF(ISBLANK(H21),"",TRUNC(51.39*(H21-1.5)^1.05))</f>
        <v>605</v>
      </c>
      <c r="I22" s="339">
        <f>IF(ISBLANK(I21),"",TRUNC(0.8465*(I21*100-75)^1.42))</f>
        <v>389</v>
      </c>
      <c r="J22" s="339">
        <f>IF(ISBLANK(J21+0.24),"",TRUNC(20.5173*(15.5-(J21+0.24))^1.92))</f>
        <v>310</v>
      </c>
      <c r="K22" s="339">
        <f>IF(ISBLANK(K21),"",TRUNC(0.2797*(K21*100-100)^1.35))</f>
        <v>309</v>
      </c>
      <c r="L22" s="352">
        <f>IF(ISBLANK(L21),"",INT(0.08713*(305.5-(L21/$L$8))^1.85))</f>
        <v>513</v>
      </c>
      <c r="M22" s="348">
        <f>M23</f>
        <v>3013</v>
      </c>
      <c r="N22" s="396"/>
      <c r="O22" s="100"/>
      <c r="W22" s="50"/>
      <c r="Y22" s="50"/>
    </row>
    <row r="23" spans="1:25" ht="15.75">
      <c r="A23" s="148"/>
      <c r="B23" s="350"/>
      <c r="C23" s="148"/>
      <c r="D23" s="149"/>
      <c r="E23" s="148"/>
      <c r="F23" s="336"/>
      <c r="G23" s="354">
        <f>F22+G22</f>
        <v>887</v>
      </c>
      <c r="H23" s="354">
        <f>G23+H22</f>
        <v>1492</v>
      </c>
      <c r="I23" s="354">
        <f>H23+I22</f>
        <v>1881</v>
      </c>
      <c r="J23" s="354">
        <f>I23+J22</f>
        <v>2191</v>
      </c>
      <c r="K23" s="354">
        <f>J23+K22</f>
        <v>2500</v>
      </c>
      <c r="L23" s="354">
        <f>K23+L22</f>
        <v>3013</v>
      </c>
      <c r="M23" s="355">
        <f>SUM(F22:L22)</f>
        <v>3013</v>
      </c>
      <c r="N23" s="396"/>
      <c r="O23" s="99"/>
      <c r="W23" s="50"/>
      <c r="Y23" s="50"/>
    </row>
    <row r="24" spans="1:25" ht="15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99"/>
      <c r="W24" s="50"/>
      <c r="Y24" s="50"/>
    </row>
    <row r="25" spans="1:25" ht="15.75">
      <c r="A25" s="148">
        <v>5</v>
      </c>
      <c r="B25" s="346">
        <v>70</v>
      </c>
      <c r="C25" s="130" t="s">
        <v>66</v>
      </c>
      <c r="D25" s="131">
        <v>241298</v>
      </c>
      <c r="E25" s="130" t="s">
        <v>45</v>
      </c>
      <c r="F25" s="341">
        <v>7.76</v>
      </c>
      <c r="G25" s="341">
        <v>5.02</v>
      </c>
      <c r="H25" s="341">
        <v>9.09</v>
      </c>
      <c r="I25" s="341">
        <v>1.45</v>
      </c>
      <c r="J25" s="347">
        <v>11.37</v>
      </c>
      <c r="K25" s="341">
        <v>0</v>
      </c>
      <c r="L25" s="344">
        <v>0.0020243055555555557</v>
      </c>
      <c r="M25" s="348">
        <f>M27</f>
        <v>2722</v>
      </c>
      <c r="N25" s="129" t="s">
        <v>51</v>
      </c>
      <c r="O25" s="98"/>
      <c r="W25" s="50"/>
      <c r="Y25" s="50"/>
    </row>
    <row r="26" spans="1:14" ht="15.75">
      <c r="A26" s="148"/>
      <c r="B26" s="350"/>
      <c r="C26" s="148"/>
      <c r="D26" s="149"/>
      <c r="E26" s="148"/>
      <c r="F26" s="351">
        <f>IF(ISBLANK(F25+0.24),"",TRUNC(58.015*(11.5-(F25+0.24))^1.81))</f>
        <v>560</v>
      </c>
      <c r="G26" s="339">
        <f>IF(ISBLANK(G25),"",TRUNC(0.14354*(G25*100-220)^1.4))</f>
        <v>386</v>
      </c>
      <c r="H26" s="339">
        <f>IF(ISBLANK(H25),"",TRUNC(51.39*(H25-1.5)^1.05))</f>
        <v>431</v>
      </c>
      <c r="I26" s="339">
        <f>IF(ISBLANK(I25),"",TRUNC(0.8465*(I25*100-75)^1.42))</f>
        <v>352</v>
      </c>
      <c r="J26" s="339">
        <f>IF(ISBLANK(J25+0.24),"",TRUNC(20.5173*(15.5-(J25+0.24))^1.92))</f>
        <v>278</v>
      </c>
      <c r="K26" s="339">
        <v>0</v>
      </c>
      <c r="L26" s="352">
        <f>IF(ISBLANK(L25),"",INT(0.08713*(305.5-(L25/$L$8))^1.85))</f>
        <v>715</v>
      </c>
      <c r="M26" s="348">
        <f>M27</f>
        <v>2722</v>
      </c>
      <c r="N26" s="396"/>
    </row>
    <row r="27" spans="1:14" ht="15.75">
      <c r="A27" s="148"/>
      <c r="B27" s="350"/>
      <c r="C27" s="148"/>
      <c r="D27" s="149"/>
      <c r="E27" s="148"/>
      <c r="F27" s="336"/>
      <c r="G27" s="354">
        <f>F26+G26</f>
        <v>946</v>
      </c>
      <c r="H27" s="354">
        <f>G27+H26</f>
        <v>1377</v>
      </c>
      <c r="I27" s="354">
        <f>H27+I26</f>
        <v>1729</v>
      </c>
      <c r="J27" s="354">
        <f>I27+J26</f>
        <v>2007</v>
      </c>
      <c r="K27" s="354">
        <f>J27+K26</f>
        <v>2007</v>
      </c>
      <c r="L27" s="354">
        <f>K27+L26</f>
        <v>2722</v>
      </c>
      <c r="M27" s="355">
        <f>SUM(F26:L26)</f>
        <v>2722</v>
      </c>
      <c r="N27" s="396"/>
    </row>
    <row r="28" spans="1:20" ht="15.75">
      <c r="A28" s="449">
        <f>M27</f>
        <v>2722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T28" s="97"/>
    </row>
    <row r="29" spans="1:14" ht="15.75">
      <c r="A29" s="148">
        <v>6</v>
      </c>
      <c r="B29" s="350">
        <v>149</v>
      </c>
      <c r="C29" s="368" t="s">
        <v>68</v>
      </c>
      <c r="D29" s="131">
        <v>180599</v>
      </c>
      <c r="E29" s="130" t="s">
        <v>54</v>
      </c>
      <c r="F29" s="341">
        <v>8.44</v>
      </c>
      <c r="G29" s="341">
        <v>5.31</v>
      </c>
      <c r="H29" s="341">
        <v>9.46</v>
      </c>
      <c r="I29" s="341">
        <v>1.6</v>
      </c>
      <c r="J29" s="347">
        <v>10.25</v>
      </c>
      <c r="K29" s="341">
        <v>0</v>
      </c>
      <c r="L29" s="344">
        <v>0.0023576388888888887</v>
      </c>
      <c r="M29" s="348">
        <f>M31</f>
        <v>2641</v>
      </c>
      <c r="N29" s="129" t="s">
        <v>57</v>
      </c>
    </row>
    <row r="30" spans="1:14" ht="15.75">
      <c r="A30" s="148"/>
      <c r="B30" s="350"/>
      <c r="C30" s="148"/>
      <c r="D30" s="149"/>
      <c r="E30" s="148"/>
      <c r="F30" s="351">
        <f>IF(ISBLANK(F29+0.24),"",TRUNC(58.015*(11.5-(F29+0.24))^1.81))</f>
        <v>378</v>
      </c>
      <c r="G30" s="339">
        <f>IF(ISBLANK(G29),"",TRUNC(0.14354*(G29*100-220)^1.4))</f>
        <v>443</v>
      </c>
      <c r="H30" s="339">
        <f>IF(ISBLANK(H29),"",TRUNC(51.39*(H29-1.5)^1.05))</f>
        <v>453</v>
      </c>
      <c r="I30" s="339">
        <f>IF(ISBLANK(I29),"",TRUNC(0.8465*(I29*100-75)^1.42))</f>
        <v>464</v>
      </c>
      <c r="J30" s="339">
        <f>IF(ISBLANK(J29+0.24),"",TRUNC(20.5173*(15.5-(J29+0.24))^1.92))</f>
        <v>452</v>
      </c>
      <c r="K30" s="339">
        <v>0</v>
      </c>
      <c r="L30" s="352">
        <f>IF(ISBLANK(L29),"",INT(0.08713*(305.5-(L29/$L$8))^1.85))</f>
        <v>451</v>
      </c>
      <c r="M30" s="348">
        <f>M31</f>
        <v>2641</v>
      </c>
      <c r="N30" s="396"/>
    </row>
    <row r="31" spans="1:14" ht="15.75">
      <c r="A31" s="148"/>
      <c r="B31" s="350"/>
      <c r="C31" s="148"/>
      <c r="D31" s="149"/>
      <c r="E31" s="148"/>
      <c r="F31" s="336"/>
      <c r="G31" s="354">
        <f>F30+G30</f>
        <v>821</v>
      </c>
      <c r="H31" s="354">
        <f>G31+H30</f>
        <v>1274</v>
      </c>
      <c r="I31" s="354">
        <f>H31+I30</f>
        <v>1738</v>
      </c>
      <c r="J31" s="354">
        <f>I31+J30</f>
        <v>2190</v>
      </c>
      <c r="K31" s="354">
        <v>2191</v>
      </c>
      <c r="L31" s="354">
        <f>K31+L30</f>
        <v>2642</v>
      </c>
      <c r="M31" s="355">
        <f>SUM(F30:L30)</f>
        <v>2641</v>
      </c>
      <c r="N31" s="396"/>
    </row>
    <row r="32" spans="1:14" ht="15.75">
      <c r="A32" s="449">
        <f>M31</f>
        <v>2641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</row>
    <row r="33" spans="1:14" ht="15.75">
      <c r="A33" s="148">
        <v>7</v>
      </c>
      <c r="B33" s="346">
        <v>98</v>
      </c>
      <c r="C33" s="129" t="s">
        <v>126</v>
      </c>
      <c r="D33" s="321">
        <v>140399</v>
      </c>
      <c r="E33" s="130" t="s">
        <v>43</v>
      </c>
      <c r="F33" s="341">
        <v>8.43</v>
      </c>
      <c r="G33" s="341">
        <v>4.35</v>
      </c>
      <c r="H33" s="341">
        <v>9.29</v>
      </c>
      <c r="I33" s="341">
        <v>1.4</v>
      </c>
      <c r="J33" s="347">
        <v>10.83</v>
      </c>
      <c r="K33" s="341">
        <v>2.5</v>
      </c>
      <c r="L33" s="344">
        <v>0.0024340277777777776</v>
      </c>
      <c r="M33" s="348">
        <f>M35</f>
        <v>2402</v>
      </c>
      <c r="N33" s="465" t="s">
        <v>107</v>
      </c>
    </row>
    <row r="34" spans="1:14" ht="15.75">
      <c r="A34" s="148"/>
      <c r="B34" s="350"/>
      <c r="C34" s="148"/>
      <c r="D34" s="149"/>
      <c r="E34" s="148"/>
      <c r="F34" s="351">
        <f>IF(ISBLANK(F33+0.24),"",TRUNC(58.015*(11.5-(F33+0.24))^1.81))</f>
        <v>381</v>
      </c>
      <c r="G34" s="339">
        <f>IF(ISBLANK(G33),"",TRUNC(0.14354*(G33*100-220)^1.4))</f>
        <v>264</v>
      </c>
      <c r="H34" s="339">
        <f>IF(ISBLANK(H33),"",TRUNC(51.39*(H33-1.5)^1.05))</f>
        <v>443</v>
      </c>
      <c r="I34" s="339">
        <f>IF(ISBLANK(I33),"",TRUNC(0.8465*(I33*100-75)^1.42))</f>
        <v>317</v>
      </c>
      <c r="J34" s="339">
        <f>IF(ISBLANK(J33+0.24),"",TRUNC(20.5173*(15.5-(J33+0.24))^1.92))</f>
        <v>357</v>
      </c>
      <c r="K34" s="339">
        <f>IF(ISBLANK(K33),"",TRUNC(0.2797*(K33*100-100)^1.35))</f>
        <v>242</v>
      </c>
      <c r="L34" s="352">
        <f>IF(ISBLANK(L33),"",INT(0.08713*(305.5-(L33/$L$8))^1.85))</f>
        <v>398</v>
      </c>
      <c r="M34" s="348">
        <f>M35</f>
        <v>2402</v>
      </c>
      <c r="N34" s="396"/>
    </row>
    <row r="35" spans="1:14" ht="15.75">
      <c r="A35" s="148"/>
      <c r="B35" s="136"/>
      <c r="C35" s="136"/>
      <c r="D35" s="136"/>
      <c r="E35" s="136"/>
      <c r="F35" s="336"/>
      <c r="G35" s="354">
        <f>F34+G34</f>
        <v>645</v>
      </c>
      <c r="H35" s="354">
        <f>G35+H34</f>
        <v>1088</v>
      </c>
      <c r="I35" s="354">
        <f>H35+I34</f>
        <v>1405</v>
      </c>
      <c r="J35" s="354">
        <f>I35+J34</f>
        <v>1762</v>
      </c>
      <c r="K35" s="354">
        <f>J35+K34</f>
        <v>2004</v>
      </c>
      <c r="L35" s="354">
        <f>K35+L34</f>
        <v>2402</v>
      </c>
      <c r="M35" s="355">
        <f>SUM(F34:L34)</f>
        <v>2402</v>
      </c>
      <c r="N35" s="148"/>
    </row>
    <row r="36" spans="1:14" ht="15.75">
      <c r="A36" s="148"/>
      <c r="B36" s="136"/>
      <c r="C36" s="136"/>
      <c r="D36" s="136"/>
      <c r="E36" s="136"/>
      <c r="F36" s="336"/>
      <c r="G36" s="354"/>
      <c r="H36" s="354"/>
      <c r="I36" s="354"/>
      <c r="J36" s="354"/>
      <c r="K36" s="357"/>
      <c r="L36" s="354"/>
      <c r="M36" s="357">
        <f>M35</f>
        <v>2402</v>
      </c>
      <c r="N36" s="148"/>
    </row>
    <row r="37" spans="1:14" ht="18">
      <c r="A37" s="300"/>
      <c r="B37" s="301"/>
      <c r="C37" s="302"/>
      <c r="D37" s="303"/>
      <c r="E37" s="302"/>
      <c r="F37" s="311"/>
      <c r="G37" s="312"/>
      <c r="H37" s="312"/>
      <c r="I37" s="312"/>
      <c r="J37" s="312"/>
      <c r="K37" s="313"/>
      <c r="L37" s="312"/>
      <c r="M37" s="313">
        <f>M36</f>
        <v>2402</v>
      </c>
      <c r="N37" s="466"/>
    </row>
    <row r="38" spans="1:14" ht="18.75">
      <c r="A38" s="300"/>
      <c r="B38" s="301"/>
      <c r="C38" s="302"/>
      <c r="D38" s="303"/>
      <c r="E38" s="305"/>
      <c r="F38" s="306"/>
      <c r="G38" s="306"/>
      <c r="H38" s="306"/>
      <c r="I38" s="306"/>
      <c r="J38" s="307"/>
      <c r="K38" s="306"/>
      <c r="L38" s="304"/>
      <c r="M38" s="308"/>
      <c r="N38" s="466"/>
    </row>
    <row r="39" spans="1:14" ht="18.75">
      <c r="A39" s="300"/>
      <c r="B39" s="301"/>
      <c r="C39" s="302"/>
      <c r="D39" s="303"/>
      <c r="E39" s="302"/>
      <c r="F39" s="306"/>
      <c r="G39" s="309"/>
      <c r="H39" s="309"/>
      <c r="I39" s="309"/>
      <c r="J39" s="309"/>
      <c r="K39" s="309"/>
      <c r="L39" s="310"/>
      <c r="M39" s="308"/>
      <c r="N39" s="466"/>
    </row>
    <row r="40" spans="3:13" ht="15.75">
      <c r="C40" s="148"/>
      <c r="D40" s="149"/>
      <c r="E40" s="148"/>
      <c r="F40" s="165"/>
      <c r="G40" s="172"/>
      <c r="H40" s="172"/>
      <c r="I40" s="172"/>
      <c r="J40" s="172"/>
      <c r="K40" s="172"/>
      <c r="L40" s="296"/>
      <c r="M40" s="294"/>
    </row>
    <row r="41" spans="3:13" ht="15.75">
      <c r="C41" s="148"/>
      <c r="D41" s="149"/>
      <c r="E41" s="148"/>
      <c r="F41" s="297"/>
      <c r="G41" s="175"/>
      <c r="H41" s="175"/>
      <c r="I41" s="175"/>
      <c r="J41" s="175"/>
      <c r="K41" s="175"/>
      <c r="L41" s="175"/>
      <c r="M41" s="298"/>
    </row>
    <row r="42" spans="3:13" ht="15.75">
      <c r="C42" s="148"/>
      <c r="D42" s="149"/>
      <c r="E42" s="148"/>
      <c r="F42" s="175"/>
      <c r="G42" s="175"/>
      <c r="H42" s="175"/>
      <c r="I42" s="175"/>
      <c r="J42" s="175"/>
      <c r="K42" s="299"/>
      <c r="L42" s="175"/>
      <c r="M42" s="299"/>
    </row>
    <row r="43" spans="3:13" ht="15.75">
      <c r="C43" s="148"/>
      <c r="D43" s="149"/>
      <c r="E43" s="148"/>
      <c r="F43" s="293"/>
      <c r="G43" s="165"/>
      <c r="H43" s="165"/>
      <c r="I43" s="165"/>
      <c r="J43" s="293"/>
      <c r="K43" s="165"/>
      <c r="L43" s="166"/>
      <c r="M43" s="294"/>
    </row>
    <row r="44" spans="3:13" ht="15.75">
      <c r="C44" s="148"/>
      <c r="D44" s="149"/>
      <c r="E44" s="148"/>
      <c r="F44" s="172"/>
      <c r="G44" s="169"/>
      <c r="H44" s="169"/>
      <c r="I44" s="169"/>
      <c r="J44" s="169"/>
      <c r="K44" s="169"/>
      <c r="L44" s="295"/>
      <c r="M44" s="294"/>
    </row>
    <row r="45" spans="3:13" ht="15.75">
      <c r="C45" s="148"/>
      <c r="D45" s="149"/>
      <c r="E45" s="148"/>
      <c r="F45" s="172"/>
      <c r="G45" s="172"/>
      <c r="H45" s="172"/>
      <c r="I45" s="172"/>
      <c r="J45" s="172"/>
      <c r="K45" s="172"/>
      <c r="L45" s="296"/>
      <c r="M45" s="294"/>
    </row>
    <row r="46" spans="6:13" ht="15">
      <c r="F46" s="175"/>
      <c r="G46" s="175"/>
      <c r="H46" s="175"/>
      <c r="I46" s="175"/>
      <c r="J46" s="175"/>
      <c r="K46" s="175"/>
      <c r="L46" s="175"/>
      <c r="M46" s="298"/>
    </row>
    <row r="67" ht="15">
      <c r="L67" s="49" t="s">
        <v>132</v>
      </c>
    </row>
  </sheetData>
  <sheetProtection/>
  <mergeCells count="8">
    <mergeCell ref="A1:N1"/>
    <mergeCell ref="A5:N5"/>
    <mergeCell ref="A32:N32"/>
    <mergeCell ref="A28:N28"/>
    <mergeCell ref="A24:N24"/>
    <mergeCell ref="A20:N20"/>
    <mergeCell ref="A16:N16"/>
    <mergeCell ref="A12:N12"/>
  </mergeCells>
  <printOptions/>
  <pageMargins left="0.31496062992125984" right="0.15748031496062992" top="0.49" bottom="0.275590551181102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115" zoomScaleNormal="115" zoomScalePageLayoutView="0" workbookViewId="0" topLeftCell="A43">
      <selection activeCell="V50" sqref="V50"/>
    </sheetView>
  </sheetViews>
  <sheetFormatPr defaultColWidth="9.140625" defaultRowHeight="12.75"/>
  <cols>
    <col min="1" max="1" width="3.8515625" style="2" bestFit="1" customWidth="1"/>
    <col min="2" max="2" width="4.421875" style="18" bestFit="1" customWidth="1"/>
    <col min="3" max="3" width="19.421875" style="18" bestFit="1" customWidth="1"/>
    <col min="4" max="4" width="9.00390625" style="18" bestFit="1" customWidth="1"/>
    <col min="5" max="5" width="19.00390625" style="18" bestFit="1" customWidth="1"/>
    <col min="6" max="6" width="9.7109375" style="26" customWidth="1"/>
    <col min="7" max="7" width="10.140625" style="2" customWidth="1"/>
    <col min="8" max="8" width="9.7109375" style="2" customWidth="1"/>
    <col min="9" max="9" width="9.7109375" style="1" customWidth="1"/>
    <col min="10" max="11" width="9.7109375" style="2" customWidth="1"/>
    <col min="12" max="12" width="14.57421875" style="23" bestFit="1" customWidth="1"/>
    <col min="13" max="13" width="5.28125" style="2" customWidth="1"/>
    <col min="14" max="16384" width="9.140625" style="2" customWidth="1"/>
  </cols>
  <sheetData>
    <row r="1" spans="1:13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3" spans="3:4" ht="12.75">
      <c r="C3" s="22" t="s">
        <v>39</v>
      </c>
      <c r="D3" s="127" t="s">
        <v>133</v>
      </c>
    </row>
    <row r="4" ht="12.75">
      <c r="C4" s="33"/>
    </row>
    <row r="5" spans="1:13" ht="15.75">
      <c r="A5" s="444" t="s">
        <v>37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7" spans="2:13" s="3" customFormat="1" ht="17.25" customHeight="1">
      <c r="B7" s="16"/>
      <c r="C7" s="17"/>
      <c r="D7" s="16"/>
      <c r="E7" s="17"/>
      <c r="F7" s="240" t="s">
        <v>4</v>
      </c>
      <c r="G7" s="241" t="s">
        <v>2</v>
      </c>
      <c r="H7" s="241" t="s">
        <v>1</v>
      </c>
      <c r="I7" s="241" t="s">
        <v>3</v>
      </c>
      <c r="J7" s="242" t="s">
        <v>6</v>
      </c>
      <c r="K7" s="241" t="s">
        <v>0</v>
      </c>
      <c r="L7" s="24"/>
      <c r="M7" s="5"/>
    </row>
    <row r="8" spans="6:13" ht="15" customHeight="1">
      <c r="F8" s="220"/>
      <c r="G8" s="221"/>
      <c r="H8" s="221"/>
      <c r="I8" s="243"/>
      <c r="J8" s="244">
        <v>1.1574074074074073E-05</v>
      </c>
      <c r="K8" s="245"/>
      <c r="L8" s="25"/>
      <c r="M8" s="4"/>
    </row>
    <row r="9" spans="1:12" ht="3" customHeight="1">
      <c r="A9" s="228"/>
      <c r="B9" s="229"/>
      <c r="C9" s="187"/>
      <c r="D9" s="188"/>
      <c r="E9" s="184"/>
      <c r="F9" s="206"/>
      <c r="G9" s="207"/>
      <c r="H9" s="207"/>
      <c r="I9" s="207"/>
      <c r="J9" s="230"/>
      <c r="K9" s="209"/>
      <c r="L9" s="186"/>
    </row>
    <row r="10" spans="1:12" ht="14.25" hidden="1">
      <c r="A10" s="231"/>
      <c r="B10" s="232"/>
      <c r="C10" s="232"/>
      <c r="D10" s="232"/>
      <c r="E10" s="232"/>
      <c r="F10" s="210"/>
      <c r="G10" s="211"/>
      <c r="H10" s="211"/>
      <c r="I10" s="212"/>
      <c r="J10" s="233"/>
      <c r="K10" s="214"/>
      <c r="L10" s="221"/>
    </row>
    <row r="11" spans="1:12" s="31" customFormat="1" ht="15" hidden="1">
      <c r="A11" s="234"/>
      <c r="B11" s="232"/>
      <c r="C11" s="232"/>
      <c r="D11" s="232"/>
      <c r="E11" s="232"/>
      <c r="F11" s="215"/>
      <c r="G11" s="216"/>
      <c r="H11" s="216"/>
      <c r="I11" s="216"/>
      <c r="J11" s="235"/>
      <c r="K11" s="217"/>
      <c r="L11" s="236"/>
    </row>
    <row r="12" spans="1:12" ht="15" hidden="1">
      <c r="A12" s="221"/>
      <c r="B12" s="232"/>
      <c r="C12" s="232"/>
      <c r="D12" s="232"/>
      <c r="E12" s="232"/>
      <c r="F12" s="218"/>
      <c r="G12" s="219"/>
      <c r="H12" s="219"/>
      <c r="I12" s="219"/>
      <c r="J12" s="237"/>
      <c r="K12" s="177"/>
      <c r="L12" s="236"/>
    </row>
    <row r="13" spans="1:12" ht="14.25" hidden="1">
      <c r="A13" s="221"/>
      <c r="B13" s="232"/>
      <c r="C13" s="232"/>
      <c r="D13" s="232"/>
      <c r="E13" s="232"/>
      <c r="F13" s="220"/>
      <c r="G13" s="221"/>
      <c r="H13" s="221"/>
      <c r="I13" s="222"/>
      <c r="J13" s="238"/>
      <c r="K13" s="167"/>
      <c r="L13" s="236"/>
    </row>
    <row r="14" spans="1:12" ht="15" hidden="1">
      <c r="A14" s="228"/>
      <c r="B14" s="229"/>
      <c r="C14" s="187"/>
      <c r="D14" s="188"/>
      <c r="E14" s="184"/>
      <c r="F14" s="206"/>
      <c r="G14" s="207"/>
      <c r="H14" s="207"/>
      <c r="I14" s="207"/>
      <c r="J14" s="230"/>
      <c r="K14" s="209"/>
      <c r="L14" s="239"/>
    </row>
    <row r="15" spans="1:13" ht="0.75" customHeight="1">
      <c r="A15" s="224"/>
      <c r="B15" s="225"/>
      <c r="C15" s="225"/>
      <c r="D15" s="225"/>
      <c r="E15" s="225"/>
      <c r="F15" s="246"/>
      <c r="G15" s="247"/>
      <c r="H15" s="247"/>
      <c r="I15" s="248"/>
      <c r="J15" s="249"/>
      <c r="K15" s="250"/>
      <c r="L15" s="226"/>
      <c r="M15" s="226"/>
    </row>
    <row r="16" spans="1:13" s="31" customFormat="1" ht="15" hidden="1">
      <c r="A16" s="226"/>
      <c r="B16" s="225"/>
      <c r="C16" s="225"/>
      <c r="D16" s="225"/>
      <c r="E16" s="225"/>
      <c r="F16" s="251"/>
      <c r="G16" s="252"/>
      <c r="H16" s="252"/>
      <c r="I16" s="252"/>
      <c r="J16" s="252"/>
      <c r="K16" s="253"/>
      <c r="L16" s="226"/>
      <c r="M16" s="226"/>
    </row>
    <row r="17" spans="1:13" ht="15" hidden="1">
      <c r="A17" s="226"/>
      <c r="B17" s="225"/>
      <c r="C17" s="225"/>
      <c r="D17" s="225"/>
      <c r="E17" s="225"/>
      <c r="F17" s="254"/>
      <c r="G17" s="255"/>
      <c r="H17" s="255"/>
      <c r="I17" s="255"/>
      <c r="J17" s="255"/>
      <c r="K17" s="256"/>
      <c r="L17" s="226"/>
      <c r="M17" s="226"/>
    </row>
    <row r="18" spans="1:13" ht="14.25" hidden="1">
      <c r="A18" s="226"/>
      <c r="B18" s="225"/>
      <c r="C18" s="225"/>
      <c r="D18" s="225"/>
      <c r="E18" s="225"/>
      <c r="F18" s="257"/>
      <c r="G18" s="258"/>
      <c r="H18" s="258"/>
      <c r="I18" s="259"/>
      <c r="J18" s="260"/>
      <c r="K18" s="261"/>
      <c r="L18" s="226"/>
      <c r="M18" s="226"/>
    </row>
    <row r="19" spans="1:13" ht="15">
      <c r="A19" s="7">
        <v>3</v>
      </c>
      <c r="B19" s="162"/>
      <c r="C19" s="159" t="s">
        <v>46</v>
      </c>
      <c r="D19" s="125">
        <v>210303</v>
      </c>
      <c r="E19" s="122" t="s">
        <v>43</v>
      </c>
      <c r="F19" s="272" t="s">
        <v>170</v>
      </c>
      <c r="G19" s="273">
        <v>1.51</v>
      </c>
      <c r="H19" s="273">
        <v>9.76</v>
      </c>
      <c r="I19" s="273">
        <v>4.01</v>
      </c>
      <c r="J19" s="274">
        <v>0.0019409722222222222</v>
      </c>
      <c r="K19" s="209">
        <f>K22</f>
        <v>2315</v>
      </c>
      <c r="L19" s="227" t="s">
        <v>49</v>
      </c>
      <c r="M19" s="18"/>
    </row>
    <row r="20" spans="1:11" ht="14.25">
      <c r="A20" s="6"/>
      <c r="F20" s="275"/>
      <c r="G20" s="276"/>
      <c r="H20" s="276"/>
      <c r="I20" s="277"/>
      <c r="J20" s="278"/>
      <c r="K20" s="214">
        <f>K22</f>
        <v>2315</v>
      </c>
    </row>
    <row r="21" spans="1:13" ht="15">
      <c r="A21" s="31"/>
      <c r="B21" s="116"/>
      <c r="C21" s="116"/>
      <c r="D21" s="116"/>
      <c r="E21" s="116"/>
      <c r="F21" s="279">
        <f>IF(ISBLANK(F19+0.24),"",INT(20.0479*(17-(F19+0.24))^1.835))</f>
        <v>371</v>
      </c>
      <c r="G21" s="280">
        <f>IF(ISBLANK(G19),"",INT(1.84523*(G19*100-75)^1.348))</f>
        <v>632</v>
      </c>
      <c r="H21" s="280">
        <f>IF(ISBLANK(H19),"",INT(56.0211*(H19-1.5)^1.05))</f>
        <v>514</v>
      </c>
      <c r="I21" s="281">
        <f>IF(ISBLANK(I19),"",INT(0.188807*(I19*100-210)^1.41))</f>
        <v>310</v>
      </c>
      <c r="J21" s="280">
        <f>IF(ISBLANK(J19),"",INT(0.11193*(254-(J19/$J$8))^1.88))</f>
        <v>488</v>
      </c>
      <c r="K21" s="217">
        <f>K22</f>
        <v>2315</v>
      </c>
      <c r="L21" s="31"/>
      <c r="M21" s="31"/>
    </row>
    <row r="22" spans="6:11" ht="15">
      <c r="F22" s="282"/>
      <c r="G22" s="283">
        <f>F21+G21</f>
        <v>1003</v>
      </c>
      <c r="H22" s="283">
        <f>G22+H21</f>
        <v>1517</v>
      </c>
      <c r="I22" s="284">
        <f>H22+I21</f>
        <v>1827</v>
      </c>
      <c r="J22" s="283">
        <f>I22+J21</f>
        <v>2315</v>
      </c>
      <c r="K22" s="177">
        <f>SUM(F21:J21)</f>
        <v>2315</v>
      </c>
    </row>
    <row r="23" spans="6:11" ht="14.25">
      <c r="F23" s="285"/>
      <c r="G23" s="286"/>
      <c r="H23" s="286"/>
      <c r="I23" s="287"/>
      <c r="J23" s="288"/>
      <c r="K23" s="167">
        <f>K22</f>
        <v>2315</v>
      </c>
    </row>
    <row r="24" spans="1:12" ht="15">
      <c r="A24" s="7">
        <v>4</v>
      </c>
      <c r="B24" s="162"/>
      <c r="C24" s="120" t="s">
        <v>50</v>
      </c>
      <c r="D24" s="121">
        <v>40403</v>
      </c>
      <c r="E24" s="122" t="s">
        <v>45</v>
      </c>
      <c r="F24" s="272" t="s">
        <v>171</v>
      </c>
      <c r="G24" s="273">
        <v>1.51</v>
      </c>
      <c r="H24" s="273">
        <v>9.76</v>
      </c>
      <c r="I24" s="273">
        <v>3.88</v>
      </c>
      <c r="J24" s="274">
        <v>0.002130787037037037</v>
      </c>
      <c r="K24" s="209">
        <f>K27</f>
        <v>2303</v>
      </c>
      <c r="L24" s="124" t="s">
        <v>51</v>
      </c>
    </row>
    <row r="25" spans="1:12" ht="14.25">
      <c r="A25" s="6"/>
      <c r="F25" s="275"/>
      <c r="G25" s="276"/>
      <c r="H25" s="276"/>
      <c r="I25" s="277"/>
      <c r="J25" s="278"/>
      <c r="K25" s="214">
        <f>K27</f>
        <v>2303</v>
      </c>
      <c r="L25" s="265"/>
    </row>
    <row r="26" spans="2:12" ht="15">
      <c r="B26" s="116"/>
      <c r="C26" s="116"/>
      <c r="D26" s="116"/>
      <c r="E26" s="116"/>
      <c r="F26" s="279">
        <f>IF(ISBLANK(F24+0.24),"",INT(20.0479*(17-(F24+0.24))^1.835))</f>
        <v>548</v>
      </c>
      <c r="G26" s="280">
        <f>IF(ISBLANK(G24),"",INT(1.84523*(G24*100-75)^1.348))</f>
        <v>632</v>
      </c>
      <c r="H26" s="280">
        <f>IF(ISBLANK(H24),"",INT(56.0211*(H24-1.5)^1.05))</f>
        <v>514</v>
      </c>
      <c r="I26" s="281">
        <f>IF(ISBLANK(I24),"",INT(0.188807*(I24*100-210)^1.41))</f>
        <v>281</v>
      </c>
      <c r="J26" s="280">
        <f>IF(ISBLANK(J24),"",INT(0.11193*(254-(J24/$J$8))^1.88))</f>
        <v>328</v>
      </c>
      <c r="K26" s="217">
        <f>K27</f>
        <v>2303</v>
      </c>
      <c r="L26" s="116"/>
    </row>
    <row r="27" spans="6:12" ht="15">
      <c r="F27" s="282"/>
      <c r="G27" s="283">
        <f>F26+G26</f>
        <v>1180</v>
      </c>
      <c r="H27" s="283">
        <f>G27+H26</f>
        <v>1694</v>
      </c>
      <c r="I27" s="284">
        <f>H27+I26</f>
        <v>1975</v>
      </c>
      <c r="J27" s="283">
        <f>I27+J26</f>
        <v>2303</v>
      </c>
      <c r="K27" s="177">
        <f>SUM(F26:J26)</f>
        <v>2303</v>
      </c>
      <c r="L27" s="265"/>
    </row>
    <row r="28" spans="6:12" ht="14.25">
      <c r="F28" s="285"/>
      <c r="G28" s="286"/>
      <c r="H28" s="286"/>
      <c r="I28" s="287"/>
      <c r="J28" s="288"/>
      <c r="K28" s="167">
        <f>K27</f>
        <v>2303</v>
      </c>
      <c r="L28" s="265"/>
    </row>
    <row r="29" spans="1:12" ht="15">
      <c r="A29" s="7">
        <v>8</v>
      </c>
      <c r="B29" s="162"/>
      <c r="C29" s="146" t="s">
        <v>58</v>
      </c>
      <c r="D29" s="147">
        <v>70902</v>
      </c>
      <c r="E29" s="122" t="s">
        <v>54</v>
      </c>
      <c r="F29" s="272" t="s">
        <v>172</v>
      </c>
      <c r="G29" s="273">
        <v>1.51</v>
      </c>
      <c r="H29" s="273">
        <v>9.76</v>
      </c>
      <c r="I29" s="273">
        <v>3.66</v>
      </c>
      <c r="J29" s="274">
        <v>0.0019085648148148145</v>
      </c>
      <c r="K29" s="209">
        <f>K32</f>
        <v>2216</v>
      </c>
      <c r="L29" s="128" t="s">
        <v>59</v>
      </c>
    </row>
    <row r="30" spans="1:12" ht="14.25">
      <c r="A30" s="6"/>
      <c r="F30" s="275"/>
      <c r="G30" s="276"/>
      <c r="H30" s="276"/>
      <c r="I30" s="277"/>
      <c r="J30" s="278"/>
      <c r="K30" s="214">
        <f>K32</f>
        <v>2216</v>
      </c>
      <c r="L30" s="265"/>
    </row>
    <row r="31" spans="2:12" s="31" customFormat="1" ht="15">
      <c r="B31" s="18"/>
      <c r="C31" s="18"/>
      <c r="D31" s="18"/>
      <c r="E31" s="18"/>
      <c r="F31" s="279">
        <f>IF(ISBLANK(F29+0.24),"",INT(20.0479*(17-(F29+0.24))^1.835))</f>
        <v>319</v>
      </c>
      <c r="G31" s="280">
        <f>IF(ISBLANK(G29),"",INT(1.84523*(G29*100-75)^1.348))</f>
        <v>632</v>
      </c>
      <c r="H31" s="280">
        <f>IF(ISBLANK(H29),"",INT(56.0211*(H29-1.5)^1.05))</f>
        <v>514</v>
      </c>
      <c r="I31" s="281">
        <f>IF(ISBLANK(I29),"",INT(0.188807*(I29*100-210)^1.41))</f>
        <v>233</v>
      </c>
      <c r="J31" s="280">
        <f>IF(ISBLANK(J29),"",INT(0.11193*(254-(J29/$J$8))^1.88))</f>
        <v>518</v>
      </c>
      <c r="K31" s="217">
        <f>K32</f>
        <v>2216</v>
      </c>
      <c r="L31" s="265"/>
    </row>
    <row r="32" spans="6:12" ht="15">
      <c r="F32" s="282"/>
      <c r="G32" s="283">
        <f>F31+G31</f>
        <v>951</v>
      </c>
      <c r="H32" s="283">
        <f>G32+H31</f>
        <v>1465</v>
      </c>
      <c r="I32" s="284">
        <f>H32+I31</f>
        <v>1698</v>
      </c>
      <c r="J32" s="283">
        <f>I32+J31</f>
        <v>2216</v>
      </c>
      <c r="K32" s="177">
        <f>SUM(F31:J31)</f>
        <v>2216</v>
      </c>
      <c r="L32" s="265"/>
    </row>
    <row r="33" spans="6:12" ht="14.25">
      <c r="F33" s="285"/>
      <c r="G33" s="286"/>
      <c r="H33" s="286"/>
      <c r="I33" s="287"/>
      <c r="J33" s="288"/>
      <c r="K33" s="167">
        <f>K32</f>
        <v>2216</v>
      </c>
      <c r="L33" s="265"/>
    </row>
    <row r="34" spans="1:12" ht="15">
      <c r="A34" s="7">
        <v>5</v>
      </c>
      <c r="B34" s="162"/>
      <c r="C34" s="140" t="s">
        <v>52</v>
      </c>
      <c r="D34" s="125">
        <v>130802</v>
      </c>
      <c r="E34" s="122" t="s">
        <v>43</v>
      </c>
      <c r="F34" s="272" t="s">
        <v>173</v>
      </c>
      <c r="G34" s="273">
        <v>1.51</v>
      </c>
      <c r="H34" s="273">
        <v>9.76</v>
      </c>
      <c r="I34" s="273">
        <v>4</v>
      </c>
      <c r="J34" s="274">
        <v>0.0022835648148148147</v>
      </c>
      <c r="K34" s="209">
        <f>K37</f>
        <v>2146</v>
      </c>
      <c r="L34" s="227" t="s">
        <v>49</v>
      </c>
    </row>
    <row r="35" spans="1:12" ht="14.25">
      <c r="A35" s="6"/>
      <c r="F35" s="275"/>
      <c r="G35" s="276"/>
      <c r="H35" s="276"/>
      <c r="I35" s="277"/>
      <c r="J35" s="278"/>
      <c r="K35" s="214">
        <f>K37</f>
        <v>2146</v>
      </c>
      <c r="L35" s="265"/>
    </row>
    <row r="36" spans="1:13" s="31" customFormat="1" ht="15">
      <c r="A36" s="2"/>
      <c r="B36" s="116"/>
      <c r="C36" s="116"/>
      <c r="D36" s="116"/>
      <c r="E36" s="116"/>
      <c r="F36" s="279">
        <f>IF(ISBLANK(F34+0.24),"",INT(20.0479*(17-(F34+0.24))^1.835))</f>
        <v>471</v>
      </c>
      <c r="G36" s="280">
        <f>IF(ISBLANK(G34),"",INT(1.84523*(G34*100-75)^1.348))</f>
        <v>632</v>
      </c>
      <c r="H36" s="280">
        <f>IF(ISBLANK(H34),"",INT(56.0211*(H34-1.5)^1.05))</f>
        <v>514</v>
      </c>
      <c r="I36" s="281">
        <f>IF(ISBLANK(I34),"",INT(0.188807*(I34*100-210)^1.41))</f>
        <v>308</v>
      </c>
      <c r="J36" s="280">
        <f>IF(ISBLANK(J34),"",INT(0.11193*(254-(J34/$J$8))^1.88))</f>
        <v>221</v>
      </c>
      <c r="K36" s="217">
        <f>K37</f>
        <v>2146</v>
      </c>
      <c r="L36" s="116"/>
      <c r="M36" s="2"/>
    </row>
    <row r="37" spans="6:12" ht="15">
      <c r="F37" s="282"/>
      <c r="G37" s="283">
        <f>F36+G36</f>
        <v>1103</v>
      </c>
      <c r="H37" s="283">
        <f>G37+H36</f>
        <v>1617</v>
      </c>
      <c r="I37" s="284">
        <f>H37+I36</f>
        <v>1925</v>
      </c>
      <c r="J37" s="283">
        <f>I37+J36</f>
        <v>2146</v>
      </c>
      <c r="K37" s="177">
        <f>SUM(F36:J36)</f>
        <v>2146</v>
      </c>
      <c r="L37" s="265"/>
    </row>
    <row r="38" spans="6:12" ht="14.25">
      <c r="F38" s="285"/>
      <c r="G38" s="286"/>
      <c r="H38" s="286"/>
      <c r="I38" s="287"/>
      <c r="J38" s="288"/>
      <c r="K38" s="167">
        <f>K37</f>
        <v>2146</v>
      </c>
      <c r="L38" s="265"/>
    </row>
    <row r="39" spans="1:12" ht="15">
      <c r="A39" s="7">
        <v>10</v>
      </c>
      <c r="B39" s="39"/>
      <c r="C39" s="40" t="s">
        <v>131</v>
      </c>
      <c r="D39" s="41"/>
      <c r="E39" s="42"/>
      <c r="F39" s="272" t="s">
        <v>174</v>
      </c>
      <c r="G39" s="273">
        <v>1.51</v>
      </c>
      <c r="H39" s="273">
        <v>9.76</v>
      </c>
      <c r="I39" s="273">
        <v>3.49</v>
      </c>
      <c r="J39" s="274">
        <v>0.0020405092592592593</v>
      </c>
      <c r="K39" s="209">
        <f>K42</f>
        <v>2111</v>
      </c>
      <c r="L39" s="128"/>
    </row>
    <row r="40" spans="1:12" ht="14.25">
      <c r="A40" s="6"/>
      <c r="B40" s="2"/>
      <c r="C40" s="2"/>
      <c r="D40" s="2"/>
      <c r="E40" s="2"/>
      <c r="F40" s="275"/>
      <c r="G40" s="276"/>
      <c r="H40" s="276"/>
      <c r="I40" s="277"/>
      <c r="J40" s="278"/>
      <c r="K40" s="214">
        <f>K42</f>
        <v>2111</v>
      </c>
      <c r="L40" s="18"/>
    </row>
    <row r="41" spans="6:12" s="31" customFormat="1" ht="15">
      <c r="F41" s="279">
        <f>IF(ISBLANK(F39+0.24),"",INT(20.0479*(17-(F39+0.24))^1.835))</f>
        <v>367</v>
      </c>
      <c r="G41" s="280">
        <f>IF(ISBLANK(G39),"",INT(1.84523*(G39*100-75)^1.348))</f>
        <v>632</v>
      </c>
      <c r="H41" s="280">
        <f>IF(ISBLANK(H39),"",INT(56.0211*(H39-1.5)^1.05))</f>
        <v>514</v>
      </c>
      <c r="I41" s="280">
        <f>IF(ISBLANK(I39),"",INT(0.188807*(I39*100-210)^1.41))</f>
        <v>198</v>
      </c>
      <c r="J41" s="280">
        <f>IF(ISBLANK(J39),"",INT(0.11193*(254-(J39/$J$8))^1.88))</f>
        <v>400</v>
      </c>
      <c r="K41" s="217">
        <f>K42</f>
        <v>2111</v>
      </c>
      <c r="L41" s="116"/>
    </row>
    <row r="42" spans="2:12" ht="15">
      <c r="B42" s="2"/>
      <c r="C42" s="2"/>
      <c r="D42" s="2"/>
      <c r="E42" s="2"/>
      <c r="F42" s="282"/>
      <c r="G42" s="283">
        <f>F41+G41</f>
        <v>999</v>
      </c>
      <c r="H42" s="283">
        <f>G42+H41</f>
        <v>1513</v>
      </c>
      <c r="I42" s="284">
        <f>H42+I41</f>
        <v>1711</v>
      </c>
      <c r="J42" s="283">
        <f>I42+J41</f>
        <v>2111</v>
      </c>
      <c r="K42" s="177">
        <f>SUM(F41:J41)</f>
        <v>2111</v>
      </c>
      <c r="L42" s="18"/>
    </row>
    <row r="43" spans="6:12" ht="14.25">
      <c r="F43" s="285"/>
      <c r="G43" s="286"/>
      <c r="H43" s="286"/>
      <c r="I43" s="287"/>
      <c r="J43" s="288"/>
      <c r="K43" s="167">
        <f>K42</f>
        <v>2111</v>
      </c>
      <c r="L43" s="128"/>
    </row>
    <row r="44" spans="1:12" ht="15">
      <c r="A44" s="7">
        <v>7</v>
      </c>
      <c r="B44" s="162"/>
      <c r="C44" s="122" t="s">
        <v>56</v>
      </c>
      <c r="D44" s="125">
        <v>30703</v>
      </c>
      <c r="E44" s="122" t="s">
        <v>60</v>
      </c>
      <c r="F44" s="272" t="s">
        <v>148</v>
      </c>
      <c r="G44" s="273">
        <v>1.51</v>
      </c>
      <c r="H44" s="273">
        <v>9.76</v>
      </c>
      <c r="I44" s="273">
        <v>3.85</v>
      </c>
      <c r="J44" s="274">
        <v>0.0021863425925925926</v>
      </c>
      <c r="K44" s="209">
        <f>K47</f>
        <v>2108</v>
      </c>
      <c r="L44" s="128" t="s">
        <v>57</v>
      </c>
    </row>
    <row r="45" spans="1:12" ht="14.25">
      <c r="A45" s="6"/>
      <c r="F45" s="275"/>
      <c r="G45" s="276"/>
      <c r="H45" s="276"/>
      <c r="I45" s="277"/>
      <c r="J45" s="278"/>
      <c r="K45" s="214">
        <f>K47</f>
        <v>2108</v>
      </c>
      <c r="L45" s="18"/>
    </row>
    <row r="46" spans="2:12" s="31" customFormat="1" ht="15">
      <c r="B46" s="116"/>
      <c r="C46" s="116"/>
      <c r="D46" s="116"/>
      <c r="E46" s="116"/>
      <c r="F46" s="279">
        <f>IF(ISBLANK(F44+0.24),"",INT(20.0479*(17-(F44+0.24))^1.835))</f>
        <v>401</v>
      </c>
      <c r="G46" s="280">
        <f>IF(ISBLANK(G44),"",INT(1.84523*(G44*100-75)^1.348))</f>
        <v>632</v>
      </c>
      <c r="H46" s="280">
        <f>IF(ISBLANK(H44),"",INT(56.0211*(H44-1.5)^1.05))</f>
        <v>514</v>
      </c>
      <c r="I46" s="281">
        <f>IF(ISBLANK(I44),"",INT(0.188807*(I44*100-210)^1.41))</f>
        <v>274</v>
      </c>
      <c r="J46" s="280">
        <f>IF(ISBLANK(J44),"",INT(0.11193*(254-(J44/$J$8))^1.88))</f>
        <v>287</v>
      </c>
      <c r="K46" s="217">
        <f>K47</f>
        <v>2108</v>
      </c>
      <c r="L46" s="116"/>
    </row>
    <row r="47" spans="6:12" ht="15">
      <c r="F47" s="282"/>
      <c r="G47" s="283">
        <f>F46+G46</f>
        <v>1033</v>
      </c>
      <c r="H47" s="283">
        <f>G47+H46</f>
        <v>1547</v>
      </c>
      <c r="I47" s="284">
        <f>H47+I46</f>
        <v>1821</v>
      </c>
      <c r="J47" s="283">
        <f>I47+J46</f>
        <v>2108</v>
      </c>
      <c r="K47" s="177">
        <f>SUM(F46:J46)</f>
        <v>2108</v>
      </c>
      <c r="L47" s="18"/>
    </row>
    <row r="48" spans="6:12" ht="14.25">
      <c r="F48" s="285"/>
      <c r="G48" s="286"/>
      <c r="H48" s="286"/>
      <c r="I48" s="287"/>
      <c r="J48" s="288"/>
      <c r="K48" s="167">
        <f>K47</f>
        <v>2108</v>
      </c>
      <c r="L48" s="18"/>
    </row>
    <row r="49" spans="1:12" ht="15">
      <c r="A49" s="7">
        <v>9</v>
      </c>
      <c r="B49" s="162"/>
      <c r="C49" s="132" t="s">
        <v>130</v>
      </c>
      <c r="D49" s="133"/>
      <c r="E49" s="128"/>
      <c r="F49" s="272" t="s">
        <v>168</v>
      </c>
      <c r="G49" s="273">
        <v>1.51</v>
      </c>
      <c r="H49" s="273">
        <v>9.76</v>
      </c>
      <c r="I49" s="273">
        <v>3.9</v>
      </c>
      <c r="J49" s="274">
        <v>0.0023240740740740743</v>
      </c>
      <c r="K49" s="209">
        <f>K52</f>
        <v>2080</v>
      </c>
      <c r="L49" s="128"/>
    </row>
    <row r="50" spans="1:12" ht="14.25">
      <c r="A50" s="6"/>
      <c r="F50" s="275"/>
      <c r="G50" s="276"/>
      <c r="H50" s="276"/>
      <c r="I50" s="277"/>
      <c r="J50" s="278"/>
      <c r="K50" s="214">
        <f>K52</f>
        <v>2080</v>
      </c>
      <c r="L50" s="265"/>
    </row>
    <row r="51" spans="2:12" s="31" customFormat="1" ht="15">
      <c r="B51" s="18"/>
      <c r="C51" s="18"/>
      <c r="D51" s="18"/>
      <c r="E51" s="18"/>
      <c r="F51" s="279">
        <f>IF(ISBLANK(F49+0.24),"",INT(20.0479*(17-(F49+0.24))^1.835))</f>
        <v>453</v>
      </c>
      <c r="G51" s="280">
        <f>IF(ISBLANK(G49),"",INT(1.84523*(G49*100-75)^1.348))</f>
        <v>632</v>
      </c>
      <c r="H51" s="280">
        <f>IF(ISBLANK(H49),"",INT(56.0211*(H49-1.5)^1.05))</f>
        <v>514</v>
      </c>
      <c r="I51" s="281">
        <f>IF(ISBLANK(I49),"",INT(0.188807*(I49*100-210)^1.41))</f>
        <v>285</v>
      </c>
      <c r="J51" s="280">
        <f>IF(ISBLANK(J49),"",INT(0.11193*(254-(J49/$J$8))^1.88))</f>
        <v>196</v>
      </c>
      <c r="K51" s="217">
        <f>K52</f>
        <v>2080</v>
      </c>
      <c r="L51" s="265"/>
    </row>
    <row r="52" spans="6:12" ht="15">
      <c r="F52" s="282"/>
      <c r="G52" s="283">
        <f>F51+G51</f>
        <v>1085</v>
      </c>
      <c r="H52" s="283">
        <f>G52+H51</f>
        <v>1599</v>
      </c>
      <c r="I52" s="284">
        <f>H52+I51</f>
        <v>1884</v>
      </c>
      <c r="J52" s="283">
        <f>I52+J51</f>
        <v>2080</v>
      </c>
      <c r="K52" s="177">
        <f>SUM(F51:J51)</f>
        <v>2080</v>
      </c>
      <c r="L52" s="265"/>
    </row>
    <row r="53" spans="6:12" ht="14.25">
      <c r="F53" s="285"/>
      <c r="G53" s="286"/>
      <c r="H53" s="286"/>
      <c r="I53" s="287"/>
      <c r="J53" s="288"/>
      <c r="K53" s="167">
        <f>K52</f>
        <v>2080</v>
      </c>
      <c r="L53" s="265"/>
    </row>
    <row r="54" spans="1:12" ht="15">
      <c r="A54" s="7">
        <v>6</v>
      </c>
      <c r="B54" s="162"/>
      <c r="C54" s="146" t="s">
        <v>53</v>
      </c>
      <c r="D54" s="125">
        <v>130202</v>
      </c>
      <c r="E54" s="122" t="s">
        <v>60</v>
      </c>
      <c r="F54" s="272" t="s">
        <v>175</v>
      </c>
      <c r="G54" s="273">
        <v>1.51</v>
      </c>
      <c r="H54" s="273">
        <v>9.76</v>
      </c>
      <c r="I54" s="273">
        <v>3.94</v>
      </c>
      <c r="J54" s="274">
        <v>0.0025625</v>
      </c>
      <c r="K54" s="209">
        <f>K57</f>
        <v>1916</v>
      </c>
      <c r="L54" s="42" t="s">
        <v>55</v>
      </c>
    </row>
    <row r="55" spans="1:11" ht="14.25">
      <c r="A55" s="6"/>
      <c r="F55" s="275"/>
      <c r="G55" s="276"/>
      <c r="H55" s="276"/>
      <c r="I55" s="277"/>
      <c r="J55" s="278"/>
      <c r="K55" s="214">
        <f>K57</f>
        <v>1916</v>
      </c>
    </row>
    <row r="56" spans="2:12" s="31" customFormat="1" ht="15">
      <c r="B56" s="18"/>
      <c r="C56" s="18"/>
      <c r="D56" s="18"/>
      <c r="E56" s="18"/>
      <c r="F56" s="279">
        <f>IF(ISBLANK(F54+0.24),"",INT(20.0479*(17-(F54+0.24))^1.835))</f>
        <v>398</v>
      </c>
      <c r="G56" s="280">
        <f>IF(ISBLANK(G54),"",INT(1.84523*(G54*100-75)^1.348))</f>
        <v>632</v>
      </c>
      <c r="H56" s="280">
        <f>IF(ISBLANK(H54),"",INT(56.0211*(H54-1.5)^1.05))</f>
        <v>514</v>
      </c>
      <c r="I56" s="281">
        <f>IF(ISBLANK(I54),"",INT(0.188807*(I54*100-210)^1.41))</f>
        <v>294</v>
      </c>
      <c r="J56" s="280">
        <f>IF(ISBLANK(J54),"",INT(0.11193*(254-(J54/$J$8))^1.88))</f>
        <v>78</v>
      </c>
      <c r="K56" s="217">
        <f>K57</f>
        <v>1916</v>
      </c>
      <c r="L56" s="23"/>
    </row>
    <row r="57" spans="6:11" ht="15">
      <c r="F57" s="282"/>
      <c r="G57" s="283">
        <f>F56+G56</f>
        <v>1030</v>
      </c>
      <c r="H57" s="283">
        <f>G57+H56</f>
        <v>1544</v>
      </c>
      <c r="I57" s="283">
        <f>H57+I56</f>
        <v>1838</v>
      </c>
      <c r="J57" s="283">
        <f>I57+J56</f>
        <v>1916</v>
      </c>
      <c r="K57" s="177">
        <f>SUM(F56:J56)</f>
        <v>1916</v>
      </c>
    </row>
    <row r="58" spans="6:11" ht="14.25">
      <c r="F58" s="262"/>
      <c r="G58" s="221"/>
      <c r="H58" s="221"/>
      <c r="I58" s="263"/>
      <c r="J58" s="238"/>
      <c r="K58" s="167">
        <f>K57</f>
        <v>1916</v>
      </c>
    </row>
    <row r="59" spans="1:11" ht="15">
      <c r="A59" s="2">
        <v>11</v>
      </c>
      <c r="B59" s="39"/>
      <c r="C59" s="40"/>
      <c r="D59" s="41"/>
      <c r="E59" s="42"/>
      <c r="F59" s="220"/>
      <c r="G59" s="221"/>
      <c r="H59" s="264"/>
      <c r="I59" s="212"/>
      <c r="J59" s="233"/>
      <c r="K59" s="214"/>
    </row>
    <row r="60" spans="1:12" ht="14.25">
      <c r="A60" s="6"/>
      <c r="B60" s="31"/>
      <c r="C60" s="31"/>
      <c r="D60" s="31"/>
      <c r="E60" s="31"/>
      <c r="F60" s="215"/>
      <c r="G60" s="216"/>
      <c r="H60" s="216"/>
      <c r="I60" s="216"/>
      <c r="J60" s="216"/>
      <c r="K60" s="209"/>
      <c r="L60" s="31"/>
    </row>
    <row r="61" spans="2:12" s="31" customFormat="1" ht="15">
      <c r="B61" s="18"/>
      <c r="C61" s="18"/>
      <c r="D61" s="18"/>
      <c r="E61" s="18"/>
      <c r="F61" s="218"/>
      <c r="G61" s="219"/>
      <c r="H61" s="219"/>
      <c r="I61" s="219"/>
      <c r="J61" s="219"/>
      <c r="K61" s="177"/>
      <c r="L61" s="23"/>
    </row>
    <row r="62" spans="10:11" ht="14.25">
      <c r="J62" s="8"/>
      <c r="K62" s="36"/>
    </row>
    <row r="63" spans="2:11" ht="14.25" hidden="1">
      <c r="B63" s="2"/>
      <c r="C63" s="2"/>
      <c r="D63" s="2"/>
      <c r="E63" s="2"/>
      <c r="J63" s="8"/>
      <c r="K63" s="36"/>
    </row>
    <row r="64" spans="1:12" ht="15">
      <c r="A64" s="7"/>
      <c r="B64" s="39"/>
      <c r="C64" s="40"/>
      <c r="D64" s="41"/>
      <c r="E64" s="42"/>
      <c r="F64" s="30"/>
      <c r="G64" s="20"/>
      <c r="H64" s="20"/>
      <c r="I64" s="43"/>
      <c r="J64" s="34"/>
      <c r="K64" s="14"/>
      <c r="L64" s="42"/>
    </row>
    <row r="65" spans="1:12" ht="14.25">
      <c r="A65" s="6"/>
      <c r="B65" s="2"/>
      <c r="C65" s="2"/>
      <c r="D65" s="2"/>
      <c r="E65" s="2"/>
      <c r="F65" s="29"/>
      <c r="G65" s="12"/>
      <c r="H65" s="12"/>
      <c r="I65" s="11"/>
      <c r="J65" s="13"/>
      <c r="K65" s="35"/>
      <c r="L65" s="2"/>
    </row>
    <row r="66" spans="6:11" s="31" customFormat="1" ht="15">
      <c r="F66" s="32"/>
      <c r="G66" s="21"/>
      <c r="H66" s="21"/>
      <c r="I66" s="21"/>
      <c r="J66" s="21"/>
      <c r="K66" s="15"/>
    </row>
    <row r="67" spans="2:12" ht="15">
      <c r="B67" s="2"/>
      <c r="C67" s="2"/>
      <c r="D67" s="2"/>
      <c r="E67" s="2"/>
      <c r="F67" s="28"/>
      <c r="G67" s="9"/>
      <c r="H67" s="9"/>
      <c r="I67" s="9"/>
      <c r="J67" s="9"/>
      <c r="K67" s="38"/>
      <c r="L67" s="2"/>
    </row>
    <row r="68" spans="2:12" ht="14.25" hidden="1">
      <c r="B68" s="2"/>
      <c r="C68" s="2"/>
      <c r="D68" s="2"/>
      <c r="E68" s="2"/>
      <c r="J68" s="8"/>
      <c r="K68" s="36"/>
      <c r="L68" s="2"/>
    </row>
  </sheetData>
  <sheetProtection/>
  <mergeCells count="2">
    <mergeCell ref="A1:M1"/>
    <mergeCell ref="A5:M5"/>
  </mergeCells>
  <printOptions/>
  <pageMargins left="0.69" right="0.48" top="0.35" bottom="0.47" header="0.16" footer="0.16"/>
  <pageSetup horizontalDpi="300" verticalDpi="300" orientation="landscape" paperSize="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55" bestFit="1" customWidth="1"/>
    <col min="2" max="2" width="4.140625" style="54" customWidth="1"/>
    <col min="3" max="3" width="18.421875" style="52" bestFit="1" customWidth="1"/>
    <col min="4" max="4" width="9.28125" style="53" bestFit="1" customWidth="1"/>
    <col min="5" max="5" width="21.8515625" style="52" bestFit="1" customWidth="1"/>
    <col min="6" max="6" width="9.7109375" style="51" customWidth="1"/>
    <col min="7" max="9" width="9.7109375" style="50" customWidth="1"/>
    <col min="10" max="10" width="9.7109375" style="49" customWidth="1"/>
    <col min="11" max="11" width="9.7109375" style="48" customWidth="1"/>
    <col min="12" max="12" width="11.421875" style="47" bestFit="1" customWidth="1"/>
    <col min="13" max="13" width="6.00390625" style="46" customWidth="1"/>
    <col min="14" max="15" width="8.140625" style="31" customWidth="1"/>
    <col min="16" max="16" width="8.8515625" style="31" customWidth="1"/>
    <col min="17" max="17" width="5.8515625" style="31" bestFit="1" customWidth="1"/>
    <col min="18" max="18" width="8.140625" style="31" customWidth="1"/>
    <col min="19" max="19" width="8.140625" style="45" customWidth="1"/>
    <col min="20" max="20" width="8.140625" style="31" customWidth="1"/>
    <col min="21" max="21" width="8.140625" style="4" customWidth="1"/>
    <col min="22" max="22" width="8.140625" style="31" customWidth="1"/>
    <col min="23" max="16384" width="9.140625" style="31" customWidth="1"/>
  </cols>
  <sheetData>
    <row r="1" spans="1:14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92"/>
    </row>
    <row r="2" spans="1:13" ht="12.75">
      <c r="A2" s="2"/>
      <c r="B2" s="18"/>
      <c r="C2" s="18"/>
      <c r="D2" s="18"/>
      <c r="E2" s="18"/>
      <c r="F2" s="26"/>
      <c r="G2" s="2"/>
      <c r="H2" s="2"/>
      <c r="I2" s="1"/>
      <c r="J2" s="2"/>
      <c r="K2" s="2"/>
      <c r="L2" s="23"/>
      <c r="M2" s="2"/>
    </row>
    <row r="3" spans="1:13" ht="12.75">
      <c r="A3" s="2"/>
      <c r="B3" s="18"/>
      <c r="C3" s="22" t="s">
        <v>39</v>
      </c>
      <c r="D3" s="18"/>
      <c r="E3" s="18"/>
      <c r="F3" s="26"/>
      <c r="G3" s="2"/>
      <c r="H3" s="2"/>
      <c r="I3" s="1"/>
      <c r="J3" s="2"/>
      <c r="K3" s="2"/>
      <c r="L3" s="23"/>
      <c r="M3" s="2"/>
    </row>
    <row r="4" spans="1:13" ht="14.25">
      <c r="A4" s="2"/>
      <c r="B4" s="18"/>
      <c r="C4" s="22"/>
      <c r="D4" s="18"/>
      <c r="E4" s="18"/>
      <c r="I4" s="91"/>
      <c r="J4" s="60"/>
      <c r="K4" s="90"/>
      <c r="L4" s="89"/>
      <c r="M4" s="2"/>
    </row>
    <row r="5" spans="1:13" ht="15.75">
      <c r="A5" s="444" t="s">
        <v>36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15.75">
      <c r="A6" s="44"/>
      <c r="B6" s="44"/>
      <c r="C6" s="44"/>
      <c r="D6" s="44"/>
      <c r="E6" s="44"/>
      <c r="F6" s="88"/>
      <c r="G6" s="87"/>
      <c r="H6" s="87"/>
      <c r="I6" s="87"/>
      <c r="J6" s="87"/>
      <c r="K6" s="86"/>
      <c r="L6" s="85"/>
      <c r="M6" s="44"/>
    </row>
    <row r="7" spans="1:14" s="79" customFormat="1" ht="15" customHeight="1">
      <c r="A7" s="55"/>
      <c r="B7" s="53"/>
      <c r="C7" s="53"/>
      <c r="D7" s="53"/>
      <c r="E7" s="53"/>
      <c r="F7" s="201" t="s">
        <v>4</v>
      </c>
      <c r="G7" s="185" t="s">
        <v>13</v>
      </c>
      <c r="H7" s="185" t="s">
        <v>1</v>
      </c>
      <c r="I7" s="185" t="s">
        <v>2</v>
      </c>
      <c r="J7" s="202" t="s">
        <v>12</v>
      </c>
      <c r="K7" s="203" t="s">
        <v>11</v>
      </c>
      <c r="L7" s="55"/>
      <c r="N7" s="80"/>
    </row>
    <row r="8" spans="1:14" s="79" customFormat="1" ht="15" customHeight="1">
      <c r="A8" s="55"/>
      <c r="B8" s="83"/>
      <c r="C8" s="52"/>
      <c r="D8" s="53"/>
      <c r="E8" s="52"/>
      <c r="F8" s="168"/>
      <c r="G8" s="172"/>
      <c r="H8" s="172"/>
      <c r="I8" s="172"/>
      <c r="J8" s="204">
        <v>1.1574074074074073E-05</v>
      </c>
      <c r="K8" s="205"/>
      <c r="L8" s="82"/>
      <c r="M8" s="81"/>
      <c r="N8" s="80"/>
    </row>
    <row r="9" spans="6:13" ht="15" customHeight="1">
      <c r="F9" s="174"/>
      <c r="G9" s="175"/>
      <c r="H9" s="175"/>
      <c r="I9" s="175"/>
      <c r="J9" s="178"/>
      <c r="K9" s="179" t="e">
        <f>#REF!</f>
        <v>#REF!</v>
      </c>
      <c r="L9" s="155"/>
      <c r="M9" s="156"/>
    </row>
    <row r="10" spans="1:13" ht="15" customHeight="1">
      <c r="A10" s="55">
        <v>1</v>
      </c>
      <c r="B10" s="39">
        <v>19</v>
      </c>
      <c r="C10" s="139" t="s">
        <v>86</v>
      </c>
      <c r="D10" s="121">
        <v>260602</v>
      </c>
      <c r="E10" s="122" t="s">
        <v>43</v>
      </c>
      <c r="F10" s="164" t="s">
        <v>160</v>
      </c>
      <c r="G10" s="165">
        <v>4.5</v>
      </c>
      <c r="H10" s="165">
        <v>9.45</v>
      </c>
      <c r="I10" s="165">
        <v>1.3</v>
      </c>
      <c r="J10" s="200">
        <v>0.002648958333333333</v>
      </c>
      <c r="K10" s="167">
        <f>K13</f>
        <v>1785</v>
      </c>
      <c r="L10" s="157" t="s">
        <v>65</v>
      </c>
      <c r="M10" s="156"/>
    </row>
    <row r="11" spans="6:13" ht="15" customHeight="1">
      <c r="F11" s="168"/>
      <c r="G11" s="169"/>
      <c r="H11" s="169"/>
      <c r="I11" s="169"/>
      <c r="J11" s="170"/>
      <c r="K11" s="167">
        <f>K13</f>
        <v>1785</v>
      </c>
      <c r="L11" s="155"/>
      <c r="M11" s="156"/>
    </row>
    <row r="12" spans="6:13" ht="15" customHeight="1">
      <c r="F12" s="171">
        <f>IF(ISBLANK(F10+0.24),"",TRUNC(20.5173*(15.5-(F10+0.24))^1.92))</f>
        <v>526</v>
      </c>
      <c r="G12" s="172">
        <f>IF(ISBLANK(G10),"",TRUNC(0.14354*(G10*100-220)^1.4))</f>
        <v>290</v>
      </c>
      <c r="H12" s="172">
        <f>IF(ISBLANK(H10),"",TRUNC(51.39*(H10-1.5)^1.05))</f>
        <v>453</v>
      </c>
      <c r="I12" s="172">
        <f>IF(ISBLANK(I10),"",TRUNC(0.8465*(I10*100-75)^1.42))</f>
        <v>250</v>
      </c>
      <c r="J12" s="173">
        <f>IF(ISBLANK(J10),"",INT(0.08713*(305.5-(J10/$J$8))^1.85))</f>
        <v>266</v>
      </c>
      <c r="K12" s="167">
        <f>K13</f>
        <v>1785</v>
      </c>
      <c r="L12" s="155"/>
      <c r="M12" s="156"/>
    </row>
    <row r="13" spans="6:13" ht="15" customHeight="1">
      <c r="F13" s="174"/>
      <c r="G13" s="175">
        <f>F12+G12</f>
        <v>816</v>
      </c>
      <c r="H13" s="175">
        <f>G13+H12</f>
        <v>1269</v>
      </c>
      <c r="I13" s="175">
        <f>H13+I12</f>
        <v>1519</v>
      </c>
      <c r="J13" s="176">
        <f>I13+J12</f>
        <v>1785</v>
      </c>
      <c r="K13" s="177">
        <f>SUM(F12:J12)</f>
        <v>1785</v>
      </c>
      <c r="L13" s="155"/>
      <c r="M13" s="156"/>
    </row>
    <row r="14" spans="6:13" ht="15" customHeight="1">
      <c r="F14" s="174"/>
      <c r="G14" s="175"/>
      <c r="H14" s="175"/>
      <c r="I14" s="175"/>
      <c r="J14" s="178"/>
      <c r="K14" s="179">
        <f>K13</f>
        <v>1785</v>
      </c>
      <c r="L14" s="155"/>
      <c r="M14" s="156"/>
    </row>
    <row r="15" spans="1:13" ht="15" customHeight="1">
      <c r="A15" s="55">
        <v>2</v>
      </c>
      <c r="B15" s="39">
        <v>12</v>
      </c>
      <c r="C15" s="120" t="s">
        <v>83</v>
      </c>
      <c r="D15" s="121">
        <v>270602</v>
      </c>
      <c r="E15" s="122" t="s">
        <v>43</v>
      </c>
      <c r="F15" s="164" t="s">
        <v>176</v>
      </c>
      <c r="G15" s="165">
        <v>4.27</v>
      </c>
      <c r="H15" s="165">
        <v>8.69</v>
      </c>
      <c r="I15" s="165">
        <v>1.55</v>
      </c>
      <c r="J15" s="200">
        <v>0.002671527777777778</v>
      </c>
      <c r="K15" s="167">
        <f>K18</f>
        <v>1677</v>
      </c>
      <c r="L15" s="157" t="s">
        <v>65</v>
      </c>
      <c r="M15" s="156"/>
    </row>
    <row r="16" spans="6:13" ht="15" customHeight="1">
      <c r="F16" s="168"/>
      <c r="G16" s="169"/>
      <c r="H16" s="169"/>
      <c r="I16" s="169"/>
      <c r="J16" s="170"/>
      <c r="K16" s="167">
        <f>K18</f>
        <v>1677</v>
      </c>
      <c r="L16" s="155"/>
      <c r="M16" s="156"/>
    </row>
    <row r="17" spans="6:13" ht="15" customHeight="1">
      <c r="F17" s="171">
        <f>IF(ISBLANK(F15+0.24),"",TRUNC(20.5173*(15.5-(F15+0.24))^1.92))</f>
        <v>340</v>
      </c>
      <c r="G17" s="172">
        <f>IF(ISBLANK(G15),"",TRUNC(0.14354*(G15*100-220)^1.4))</f>
        <v>250</v>
      </c>
      <c r="H17" s="172">
        <f>IF(ISBLANK(H15),"",TRUNC(51.39*(H15-1.5)^1.05))</f>
        <v>407</v>
      </c>
      <c r="I17" s="172">
        <f>IF(ISBLANK(I15),"",TRUNC(0.8465*(I15*100-75)^1.42))</f>
        <v>426</v>
      </c>
      <c r="J17" s="173">
        <f>IF(ISBLANK(J15),"",INT(0.08713*(305.5-(J15/$J$8))^1.85))</f>
        <v>254</v>
      </c>
      <c r="K17" s="167">
        <f>K18</f>
        <v>1677</v>
      </c>
      <c r="L17" s="155"/>
      <c r="M17" s="156"/>
    </row>
    <row r="18" spans="6:13" ht="15" customHeight="1">
      <c r="F18" s="174"/>
      <c r="G18" s="175">
        <f>F17+G17</f>
        <v>590</v>
      </c>
      <c r="H18" s="175">
        <f>G18+H17</f>
        <v>997</v>
      </c>
      <c r="I18" s="175">
        <f>H18+I17</f>
        <v>1423</v>
      </c>
      <c r="J18" s="176">
        <f>I18+J17</f>
        <v>1677</v>
      </c>
      <c r="K18" s="177">
        <f>SUM(F17:J17)</f>
        <v>1677</v>
      </c>
      <c r="L18" s="155"/>
      <c r="M18" s="156"/>
    </row>
    <row r="19" spans="6:13" ht="13.5" customHeight="1">
      <c r="F19" s="174"/>
      <c r="G19" s="175"/>
      <c r="H19" s="175"/>
      <c r="I19" s="175"/>
      <c r="J19" s="178"/>
      <c r="K19" s="179">
        <f>K18</f>
        <v>1677</v>
      </c>
      <c r="L19" s="155"/>
      <c r="M19" s="156"/>
    </row>
    <row r="20" spans="1:13" ht="0.75" customHeight="1" hidden="1">
      <c r="A20" s="55">
        <v>3</v>
      </c>
      <c r="B20" s="39">
        <v>50</v>
      </c>
      <c r="C20" s="139" t="s">
        <v>84</v>
      </c>
      <c r="D20" s="121">
        <v>10902</v>
      </c>
      <c r="E20" s="140" t="s">
        <v>44</v>
      </c>
      <c r="F20" s="164" t="s">
        <v>120</v>
      </c>
      <c r="G20" s="165">
        <v>4.13</v>
      </c>
      <c r="H20" s="165">
        <v>8.31</v>
      </c>
      <c r="I20" s="165">
        <v>1.25</v>
      </c>
      <c r="J20" s="200">
        <v>0.0028262731481481485</v>
      </c>
      <c r="K20" s="167" t="e">
        <f>K23</f>
        <v>#VALUE!</v>
      </c>
      <c r="L20" s="161" t="s">
        <v>85</v>
      </c>
      <c r="M20" s="156"/>
    </row>
    <row r="21" spans="6:13" ht="15" customHeight="1" hidden="1">
      <c r="F21" s="168"/>
      <c r="G21" s="169"/>
      <c r="H21" s="169"/>
      <c r="I21" s="169"/>
      <c r="J21" s="170"/>
      <c r="K21" s="167" t="e">
        <f>K23</f>
        <v>#VALUE!</v>
      </c>
      <c r="L21" s="155"/>
      <c r="M21" s="156"/>
    </row>
    <row r="22" spans="6:13" ht="15" customHeight="1" hidden="1">
      <c r="F22" s="171" t="e">
        <f>IF(ISBLANK(F20+0.24),"",TRUNC(20.5173*(15.5-(F20+0.24))^1.92))</f>
        <v>#VALUE!</v>
      </c>
      <c r="G22" s="172">
        <f>IF(ISBLANK(G20),"",TRUNC(0.14354*(G20*100-220)^1.4))</f>
        <v>227</v>
      </c>
      <c r="H22" s="172">
        <f>IF(ISBLANK(H20),"",TRUNC(51.39*(H20-1.5)^1.05))</f>
        <v>385</v>
      </c>
      <c r="I22" s="172">
        <f>IF(ISBLANK(I20),"",TRUNC(0.8465*(I20*100-75)^1.42))</f>
        <v>218</v>
      </c>
      <c r="J22" s="173">
        <f>IF(ISBLANK(J20),"",INT(0.08713*(305.5-(J20/$J$8))^1.85))</f>
        <v>176</v>
      </c>
      <c r="K22" s="167" t="e">
        <f>K23</f>
        <v>#VALUE!</v>
      </c>
      <c r="L22" s="155"/>
      <c r="M22" s="156"/>
    </row>
    <row r="23" spans="6:13" ht="15" customHeight="1" hidden="1">
      <c r="F23" s="174"/>
      <c r="G23" s="175" t="e">
        <f>F22+G22</f>
        <v>#VALUE!</v>
      </c>
      <c r="H23" s="175" t="e">
        <f>G23+H22</f>
        <v>#VALUE!</v>
      </c>
      <c r="I23" s="175" t="e">
        <f>H23+I22</f>
        <v>#VALUE!</v>
      </c>
      <c r="J23" s="176" t="e">
        <f>I23+J22</f>
        <v>#VALUE!</v>
      </c>
      <c r="K23" s="177" t="e">
        <f>SUM(F22:J22)</f>
        <v>#VALUE!</v>
      </c>
      <c r="L23" s="155"/>
      <c r="M23" s="156"/>
    </row>
    <row r="24" spans="6:13" ht="15" customHeight="1" hidden="1">
      <c r="F24" s="174"/>
      <c r="G24" s="175"/>
      <c r="H24" s="175"/>
      <c r="I24" s="175"/>
      <c r="J24" s="178"/>
      <c r="K24" s="179" t="e">
        <f>K23</f>
        <v>#VALUE!</v>
      </c>
      <c r="L24" s="155"/>
      <c r="M24" s="156"/>
    </row>
    <row r="25" spans="1:13" ht="15" customHeight="1">
      <c r="A25" s="55">
        <v>3</v>
      </c>
      <c r="B25" s="39">
        <v>54</v>
      </c>
      <c r="C25" s="120" t="s">
        <v>128</v>
      </c>
      <c r="D25" s="121">
        <v>40102</v>
      </c>
      <c r="E25" s="122" t="s">
        <v>43</v>
      </c>
      <c r="F25" s="164" t="s">
        <v>177</v>
      </c>
      <c r="G25" s="165">
        <v>3.99</v>
      </c>
      <c r="H25" s="165">
        <v>8.25</v>
      </c>
      <c r="I25" s="165">
        <v>1.4</v>
      </c>
      <c r="J25" s="200">
        <v>0.002772337962962963</v>
      </c>
      <c r="K25" s="167">
        <f>K28</f>
        <v>1290</v>
      </c>
      <c r="L25" s="122" t="s">
        <v>129</v>
      </c>
      <c r="M25" s="156"/>
    </row>
    <row r="26" spans="2:13" ht="15" customHeight="1">
      <c r="B26" s="66"/>
      <c r="C26" s="150"/>
      <c r="D26" s="150"/>
      <c r="E26" s="150"/>
      <c r="F26" s="65"/>
      <c r="G26" s="64"/>
      <c r="H26" s="64"/>
      <c r="I26" s="64"/>
      <c r="J26" s="63"/>
      <c r="K26" s="36">
        <f>K28</f>
        <v>1290</v>
      </c>
      <c r="L26" s="158"/>
      <c r="M26" s="156"/>
    </row>
    <row r="27" spans="6:13" ht="15" customHeight="1">
      <c r="F27" s="75">
        <f>IF(ISBLANK(F25+0.24),"",TRUNC(20.5173*(15.5-(F25+0.24))^1.92))</f>
        <v>186</v>
      </c>
      <c r="G27" s="60">
        <f>IF(ISBLANK(G25),"",TRUNC(0.14354*(G25*100-220)^1.4))</f>
        <v>204</v>
      </c>
      <c r="H27" s="60">
        <f>IF(ISBLANK(H25),"",TRUNC(51.39*(H25-1.5)^1.05))</f>
        <v>381</v>
      </c>
      <c r="I27" s="60">
        <f>IF(ISBLANK(I25),"",TRUNC(0.8465*(I25*100-75)^1.42))</f>
        <v>317</v>
      </c>
      <c r="J27" s="74">
        <f>IF(ISBLANK(J25),"",INT(0.08713*(305.5-(J25/$J$8))^1.85))</f>
        <v>202</v>
      </c>
      <c r="K27" s="36">
        <f>K28</f>
        <v>1290</v>
      </c>
      <c r="L27" s="155"/>
      <c r="M27" s="156"/>
    </row>
    <row r="28" spans="6:13" ht="15" customHeight="1">
      <c r="F28" s="58"/>
      <c r="G28" s="57">
        <f>F27+G27</f>
        <v>390</v>
      </c>
      <c r="H28" s="57">
        <f>G28+H27</f>
        <v>771</v>
      </c>
      <c r="I28" s="57">
        <f>H28+I27</f>
        <v>1088</v>
      </c>
      <c r="J28" s="73">
        <f>I28+J27</f>
        <v>1290</v>
      </c>
      <c r="K28" s="38">
        <f>SUM(F27:J27)</f>
        <v>1290</v>
      </c>
      <c r="L28" s="155"/>
      <c r="M28" s="156"/>
    </row>
    <row r="29" spans="6:13" ht="15.75" customHeight="1">
      <c r="F29" s="58"/>
      <c r="G29" s="57"/>
      <c r="H29" s="57"/>
      <c r="I29" s="57"/>
      <c r="J29" s="72"/>
      <c r="K29" s="56">
        <f>K28</f>
        <v>1290</v>
      </c>
      <c r="L29" s="155"/>
      <c r="M29" s="156"/>
    </row>
    <row r="30" spans="1:13" ht="15" customHeight="1" hidden="1">
      <c r="A30" s="55">
        <v>5</v>
      </c>
      <c r="B30" s="39"/>
      <c r="C30" s="120"/>
      <c r="D30" s="121"/>
      <c r="E30" s="122"/>
      <c r="F30" s="164"/>
      <c r="G30" s="165"/>
      <c r="H30" s="165"/>
      <c r="I30" s="165"/>
      <c r="J30" s="200"/>
      <c r="K30" s="167"/>
      <c r="L30" s="122"/>
      <c r="M30" s="156"/>
    </row>
    <row r="31" spans="2:13" ht="15" customHeight="1" hidden="1">
      <c r="B31" s="66"/>
      <c r="C31" s="150"/>
      <c r="D31" s="150"/>
      <c r="E31" s="150"/>
      <c r="F31" s="168"/>
      <c r="G31" s="169"/>
      <c r="H31" s="169"/>
      <c r="I31" s="169"/>
      <c r="J31" s="170"/>
      <c r="K31" s="167"/>
      <c r="L31" s="155"/>
      <c r="M31" s="156"/>
    </row>
    <row r="32" spans="6:13" ht="15" customHeight="1" hidden="1">
      <c r="F32" s="171"/>
      <c r="G32" s="172"/>
      <c r="H32" s="172"/>
      <c r="I32" s="172"/>
      <c r="J32" s="173"/>
      <c r="K32" s="167"/>
      <c r="L32" s="155"/>
      <c r="M32" s="156"/>
    </row>
    <row r="33" spans="6:13" ht="15" customHeight="1" hidden="1">
      <c r="F33" s="174"/>
      <c r="G33" s="175"/>
      <c r="H33" s="175"/>
      <c r="I33" s="175"/>
      <c r="J33" s="176"/>
      <c r="K33" s="177"/>
      <c r="L33" s="155"/>
      <c r="M33" s="156"/>
    </row>
    <row r="34" spans="6:13" ht="2.25" customHeight="1" hidden="1">
      <c r="F34" s="174"/>
      <c r="G34" s="175"/>
      <c r="H34" s="175"/>
      <c r="I34" s="175"/>
      <c r="J34" s="178"/>
      <c r="K34" s="179">
        <f>K33</f>
        <v>0</v>
      </c>
      <c r="L34" s="155"/>
      <c r="M34" s="156"/>
    </row>
    <row r="35" spans="1:21" s="66" customFormat="1" ht="15" customHeight="1" hidden="1">
      <c r="A35" s="55">
        <v>5</v>
      </c>
      <c r="B35" s="39">
        <v>94</v>
      </c>
      <c r="C35" s="120" t="s">
        <v>91</v>
      </c>
      <c r="D35" s="121">
        <v>221203</v>
      </c>
      <c r="E35" s="122" t="s">
        <v>45</v>
      </c>
      <c r="F35" s="164" t="s">
        <v>121</v>
      </c>
      <c r="G35" s="165">
        <v>3.8</v>
      </c>
      <c r="H35" s="165">
        <v>6.42</v>
      </c>
      <c r="I35" s="165">
        <v>1.2</v>
      </c>
      <c r="J35" s="200">
        <v>0.0029284722222222216</v>
      </c>
      <c r="K35" s="167" t="e">
        <f>K38</f>
        <v>#VALUE!</v>
      </c>
      <c r="L35" s="122" t="s">
        <v>72</v>
      </c>
      <c r="M35" s="156"/>
      <c r="S35" s="78"/>
      <c r="U35" s="77"/>
    </row>
    <row r="36" spans="6:15" ht="15" customHeight="1" hidden="1">
      <c r="F36" s="168"/>
      <c r="G36" s="169"/>
      <c r="H36" s="169"/>
      <c r="I36" s="169"/>
      <c r="J36" s="170"/>
      <c r="K36" s="167" t="e">
        <f>K38</f>
        <v>#VALUE!</v>
      </c>
      <c r="L36" s="155"/>
      <c r="M36" s="156"/>
      <c r="O36" s="76"/>
    </row>
    <row r="37" spans="6:13" ht="15" customHeight="1" hidden="1">
      <c r="F37" s="171" t="e">
        <f>IF(ISBLANK(F35+0.24),"",TRUNC(20.5173*(15.5-(F35+0.24))^1.92))</f>
        <v>#VALUE!</v>
      </c>
      <c r="G37" s="172">
        <f>IF(ISBLANK(G35),"",TRUNC(0.14354*(G35*100-220)^1.4))</f>
        <v>174</v>
      </c>
      <c r="H37" s="172">
        <f>IF(ISBLANK(H35),"",TRUNC(51.39*(H35-1.5)^1.05))</f>
        <v>273</v>
      </c>
      <c r="I37" s="172">
        <f>IF(ISBLANK(I35),"",TRUNC(0.8465*(I35*100-75)^1.42))</f>
        <v>188</v>
      </c>
      <c r="J37" s="173">
        <f>IF(ISBLANK(J35),"",INT(0.08713*(305.5-(J35/$J$8))^1.85))</f>
        <v>132</v>
      </c>
      <c r="K37" s="167" t="e">
        <f>K38</f>
        <v>#VALUE!</v>
      </c>
      <c r="L37" s="155"/>
      <c r="M37" s="156"/>
    </row>
    <row r="38" spans="6:13" ht="15" customHeight="1" hidden="1">
      <c r="F38" s="174"/>
      <c r="G38" s="175" t="e">
        <f>F37+G37</f>
        <v>#VALUE!</v>
      </c>
      <c r="H38" s="175" t="e">
        <f>G38+H37</f>
        <v>#VALUE!</v>
      </c>
      <c r="I38" s="175" t="e">
        <f>H38+I37</f>
        <v>#VALUE!</v>
      </c>
      <c r="J38" s="176" t="e">
        <f>I38+J37</f>
        <v>#VALUE!</v>
      </c>
      <c r="K38" s="177" t="e">
        <f>SUM(F37:J37)</f>
        <v>#VALUE!</v>
      </c>
      <c r="L38" s="155"/>
      <c r="M38" s="156"/>
    </row>
    <row r="39" spans="6:13" ht="15" customHeight="1" hidden="1">
      <c r="F39" s="174"/>
      <c r="G39" s="175"/>
      <c r="H39" s="175"/>
      <c r="I39" s="175"/>
      <c r="J39" s="178"/>
      <c r="K39" s="179" t="e">
        <f>K38</f>
        <v>#VALUE!</v>
      </c>
      <c r="L39" s="155"/>
      <c r="M39" s="156"/>
    </row>
    <row r="40" spans="1:13" ht="15" customHeight="1">
      <c r="A40" s="55">
        <v>4</v>
      </c>
      <c r="B40" s="39">
        <v>145</v>
      </c>
      <c r="C40" s="189" t="s">
        <v>89</v>
      </c>
      <c r="D40" s="133" t="s">
        <v>125</v>
      </c>
      <c r="E40" s="128" t="s">
        <v>54</v>
      </c>
      <c r="F40" s="164" t="s">
        <v>178</v>
      </c>
      <c r="G40" s="165">
        <v>3.73</v>
      </c>
      <c r="H40" s="165">
        <v>8.49</v>
      </c>
      <c r="I40" s="165">
        <v>1.25</v>
      </c>
      <c r="J40" s="200">
        <v>0.00310787037037037</v>
      </c>
      <c r="K40" s="167">
        <f>K43</f>
        <v>1101</v>
      </c>
      <c r="L40" s="122" t="s">
        <v>59</v>
      </c>
      <c r="M40" s="156"/>
    </row>
    <row r="41" spans="6:13" ht="15" customHeight="1">
      <c r="F41" s="65"/>
      <c r="G41" s="64"/>
      <c r="H41" s="64"/>
      <c r="I41" s="64"/>
      <c r="J41" s="63"/>
      <c r="K41" s="36">
        <f>K43</f>
        <v>1101</v>
      </c>
      <c r="L41" s="155"/>
      <c r="M41" s="156"/>
    </row>
    <row r="42" spans="6:13" ht="15" customHeight="1">
      <c r="F42" s="75">
        <f>IF(ISBLANK(F40+0.24),"",TRUNC(20.5173*(15.5-(F40+0.24))^1.92))</f>
        <v>255</v>
      </c>
      <c r="G42" s="60">
        <f>IF(ISBLANK(G40),"",TRUNC(0.14354*(G40*100-220)^1.4))</f>
        <v>164</v>
      </c>
      <c r="H42" s="60">
        <f>IF(ISBLANK(H40),"",TRUNC(51.39*(H40-1.5)^1.05))</f>
        <v>395</v>
      </c>
      <c r="I42" s="60">
        <f>IF(ISBLANK(I40),"",TRUNC(0.8465*(I40*100-75)^1.42))</f>
        <v>218</v>
      </c>
      <c r="J42" s="74">
        <f>IF(ISBLANK(J40),"",INT(0.08713*(305.5-(J40/$J$8))^1.85))</f>
        <v>69</v>
      </c>
      <c r="K42" s="36">
        <f>K43</f>
        <v>1101</v>
      </c>
      <c r="L42" s="155"/>
      <c r="M42" s="156"/>
    </row>
    <row r="43" spans="6:13" ht="15" customHeight="1">
      <c r="F43" s="58"/>
      <c r="G43" s="57">
        <f>F42+G42</f>
        <v>419</v>
      </c>
      <c r="H43" s="57">
        <f>G43+H42</f>
        <v>814</v>
      </c>
      <c r="I43" s="57">
        <f>H43+I42</f>
        <v>1032</v>
      </c>
      <c r="J43" s="73">
        <f>I43+J42</f>
        <v>1101</v>
      </c>
      <c r="K43" s="38">
        <f>SUM(F42:J42)</f>
        <v>1101</v>
      </c>
      <c r="L43" s="155"/>
      <c r="M43" s="156"/>
    </row>
    <row r="44" spans="6:13" ht="15" customHeight="1">
      <c r="F44" s="58"/>
      <c r="G44" s="57"/>
      <c r="H44" s="57"/>
      <c r="I44" s="57"/>
      <c r="J44" s="72"/>
      <c r="K44" s="56">
        <f>K43</f>
        <v>1101</v>
      </c>
      <c r="L44" s="155"/>
      <c r="M44" s="156"/>
    </row>
    <row r="45" spans="1:13" ht="15" customHeight="1" hidden="1">
      <c r="A45" s="55">
        <v>7</v>
      </c>
      <c r="B45" s="39"/>
      <c r="C45" s="189"/>
      <c r="D45" s="133"/>
      <c r="E45" s="128"/>
      <c r="F45" s="164"/>
      <c r="G45" s="165"/>
      <c r="H45" s="165"/>
      <c r="I45" s="165"/>
      <c r="J45" s="200"/>
      <c r="K45" s="167"/>
      <c r="L45" s="122"/>
      <c r="M45" s="156"/>
    </row>
    <row r="46" spans="6:13" ht="15" customHeight="1" hidden="1">
      <c r="F46" s="168"/>
      <c r="G46" s="169"/>
      <c r="H46" s="169"/>
      <c r="I46" s="169"/>
      <c r="J46" s="170"/>
      <c r="K46" s="167">
        <f>K48</f>
        <v>0</v>
      </c>
      <c r="L46" s="155"/>
      <c r="M46" s="156"/>
    </row>
    <row r="47" spans="6:19" ht="15" customHeight="1" hidden="1">
      <c r="F47" s="171"/>
      <c r="G47" s="172"/>
      <c r="H47" s="172"/>
      <c r="I47" s="172"/>
      <c r="J47" s="173"/>
      <c r="K47" s="167"/>
      <c r="L47" s="155"/>
      <c r="M47" s="156"/>
      <c r="S47" s="31"/>
    </row>
    <row r="48" spans="6:19" ht="15" customHeight="1" hidden="1">
      <c r="F48" s="174"/>
      <c r="G48" s="175"/>
      <c r="H48" s="175"/>
      <c r="I48" s="175"/>
      <c r="J48" s="176"/>
      <c r="K48" s="177"/>
      <c r="L48" s="155"/>
      <c r="M48" s="156"/>
      <c r="S48" s="31"/>
    </row>
    <row r="49" spans="6:19" ht="15" customHeight="1" hidden="1">
      <c r="F49" s="174"/>
      <c r="G49" s="175"/>
      <c r="H49" s="175"/>
      <c r="I49" s="175"/>
      <c r="J49" s="178"/>
      <c r="K49" s="179">
        <f>K48</f>
        <v>0</v>
      </c>
      <c r="L49" s="155"/>
      <c r="M49" s="156"/>
      <c r="S49" s="31"/>
    </row>
    <row r="50" spans="1:19" ht="15" customHeight="1">
      <c r="A50" s="55">
        <v>5</v>
      </c>
      <c r="B50" s="39">
        <v>93</v>
      </c>
      <c r="C50" s="160" t="s">
        <v>90</v>
      </c>
      <c r="D50" s="147">
        <v>110803</v>
      </c>
      <c r="E50" s="122" t="s">
        <v>45</v>
      </c>
      <c r="F50" s="164" t="s">
        <v>179</v>
      </c>
      <c r="G50" s="165">
        <v>3.53</v>
      </c>
      <c r="H50" s="165">
        <v>6.97</v>
      </c>
      <c r="I50" s="165">
        <v>1.25</v>
      </c>
      <c r="J50" s="200">
        <v>0.0029756944444444444</v>
      </c>
      <c r="K50" s="167">
        <f>K53</f>
        <v>884</v>
      </c>
      <c r="L50" s="122" t="s">
        <v>72</v>
      </c>
      <c r="M50" s="156"/>
      <c r="S50" s="31"/>
    </row>
    <row r="51" spans="2:19" ht="15" customHeight="1">
      <c r="B51" s="66"/>
      <c r="C51" s="150"/>
      <c r="D51" s="150"/>
      <c r="E51" s="150"/>
      <c r="F51" s="65"/>
      <c r="G51" s="64"/>
      <c r="H51" s="64"/>
      <c r="I51" s="64"/>
      <c r="J51" s="63"/>
      <c r="K51" s="36">
        <f>K53</f>
        <v>884</v>
      </c>
      <c r="L51" s="155"/>
      <c r="M51" s="156"/>
      <c r="S51" s="31"/>
    </row>
    <row r="52" spans="6:19" ht="15" customHeight="1">
      <c r="F52" s="75">
        <f>IF(ISBLANK(F50+0.24),"",TRUNC(20.5173*(15.5-(F50+0.24))^1.92))</f>
        <v>111</v>
      </c>
      <c r="G52" s="60">
        <f>IF(ISBLANK(G50),"",TRUNC(0.14354*(G50*100-220)^1.4))</f>
        <v>135</v>
      </c>
      <c r="H52" s="60">
        <f>IF(ISBLANK(H50),"",TRUNC(51.39*(H50-1.5)^1.05))</f>
        <v>306</v>
      </c>
      <c r="I52" s="60">
        <f>IF(ISBLANK(I50),"",TRUNC(0.8465*(I50*100-75)^1.42))</f>
        <v>218</v>
      </c>
      <c r="J52" s="74">
        <f>IF(ISBLANK(J50),"",INT(0.08713*(305.5-(J50/$J$8))^1.85))</f>
        <v>114</v>
      </c>
      <c r="K52" s="36">
        <f>K53</f>
        <v>884</v>
      </c>
      <c r="L52" s="155"/>
      <c r="M52" s="156"/>
      <c r="S52" s="31"/>
    </row>
    <row r="53" spans="6:19" ht="15" customHeight="1">
      <c r="F53" s="58"/>
      <c r="G53" s="57">
        <f>F52+G52</f>
        <v>246</v>
      </c>
      <c r="H53" s="57">
        <f>G53+H52</f>
        <v>552</v>
      </c>
      <c r="I53" s="57">
        <f>H53+I52</f>
        <v>770</v>
      </c>
      <c r="J53" s="73">
        <f>I53+J52</f>
        <v>884</v>
      </c>
      <c r="K53" s="38">
        <f>SUM(F52:J52)</f>
        <v>884</v>
      </c>
      <c r="L53" s="155"/>
      <c r="M53" s="156"/>
      <c r="S53" s="31"/>
    </row>
    <row r="54" spans="6:19" ht="15" customHeight="1">
      <c r="F54" s="58"/>
      <c r="G54" s="57"/>
      <c r="H54" s="57"/>
      <c r="I54" s="57"/>
      <c r="J54" s="72"/>
      <c r="K54" s="56">
        <f>K53</f>
        <v>884</v>
      </c>
      <c r="L54" s="155"/>
      <c r="M54" s="156"/>
      <c r="S54" s="31"/>
    </row>
    <row r="55" spans="1:19" ht="15" customHeight="1">
      <c r="A55" s="55">
        <v>8</v>
      </c>
      <c r="B55" s="39">
        <v>54</v>
      </c>
      <c r="C55" s="120" t="s">
        <v>87</v>
      </c>
      <c r="D55" s="126">
        <v>150502</v>
      </c>
      <c r="E55" s="122" t="s">
        <v>44</v>
      </c>
      <c r="F55" s="164" t="s">
        <v>180</v>
      </c>
      <c r="G55" s="165">
        <v>3.54</v>
      </c>
      <c r="H55" s="165">
        <v>9.37</v>
      </c>
      <c r="I55" s="165">
        <v>1.05</v>
      </c>
      <c r="J55" s="200">
        <v>0.003206018518518519</v>
      </c>
      <c r="K55" s="36">
        <f>K58</f>
        <v>871</v>
      </c>
      <c r="L55" s="122" t="s">
        <v>85</v>
      </c>
      <c r="M55" s="156"/>
      <c r="S55" s="31"/>
    </row>
    <row r="56" spans="6:19" ht="15" customHeight="1">
      <c r="F56" s="65"/>
      <c r="G56" s="64"/>
      <c r="H56" s="64"/>
      <c r="I56" s="64"/>
      <c r="J56" s="63"/>
      <c r="K56" s="36">
        <f>K58</f>
        <v>871</v>
      </c>
      <c r="L56" s="155"/>
      <c r="M56" s="156"/>
      <c r="S56" s="31"/>
    </row>
    <row r="57" spans="6:19" ht="15" customHeight="1">
      <c r="F57" s="75">
        <f>IF(ISBLANK(F55+0.24),"",TRUNC(20.5173*(15.5-(F55+0.24))^1.92))</f>
        <v>140</v>
      </c>
      <c r="G57" s="60">
        <f>IF(ISBLANK(G55),"",TRUNC(0.14354*(G55*100-220)^1.4))</f>
        <v>136</v>
      </c>
      <c r="H57" s="60">
        <f>IF(ISBLANK(H55),"",TRUNC(51.39*(H55-1.5)^1.05))</f>
        <v>448</v>
      </c>
      <c r="I57" s="60">
        <f>IF(ISBLANK(I55),"",TRUNC(0.8465*(I55*100-75)^1.42))</f>
        <v>105</v>
      </c>
      <c r="J57" s="74">
        <f>IF(ISBLANK(J55),"",INT(0.08713*(305.5-(J55/$J$8))^1.85))</f>
        <v>42</v>
      </c>
      <c r="K57" s="36">
        <f>K58</f>
        <v>871</v>
      </c>
      <c r="L57" s="155"/>
      <c r="M57" s="156"/>
      <c r="S57" s="66"/>
    </row>
    <row r="58" spans="6:13" ht="15" customHeight="1">
      <c r="F58" s="58"/>
      <c r="G58" s="57">
        <f>F57+G57</f>
        <v>276</v>
      </c>
      <c r="H58" s="57">
        <f>G58+H57</f>
        <v>724</v>
      </c>
      <c r="I58" s="57">
        <f>H58+I57</f>
        <v>829</v>
      </c>
      <c r="J58" s="73">
        <f>I58+J57</f>
        <v>871</v>
      </c>
      <c r="K58" s="38">
        <f>SUM(F57:J57)</f>
        <v>871</v>
      </c>
      <c r="L58" s="155"/>
      <c r="M58" s="156"/>
    </row>
    <row r="59" spans="2:13" ht="15" customHeight="1">
      <c r="B59" s="39"/>
      <c r="C59" s="120"/>
      <c r="D59" s="126"/>
      <c r="E59" s="122"/>
      <c r="F59" s="58"/>
      <c r="G59" s="57"/>
      <c r="H59" s="57"/>
      <c r="I59" s="57"/>
      <c r="J59" s="72"/>
      <c r="K59" s="56">
        <f>K58</f>
        <v>871</v>
      </c>
      <c r="L59" s="122"/>
      <c r="M59" s="156"/>
    </row>
    <row r="60" spans="1:13" ht="15" customHeight="1">
      <c r="A60" s="55">
        <v>11</v>
      </c>
      <c r="B60" s="162"/>
      <c r="C60" s="123"/>
      <c r="D60" s="125"/>
      <c r="E60" s="124"/>
      <c r="F60" s="164"/>
      <c r="G60" s="165"/>
      <c r="H60" s="165"/>
      <c r="I60" s="165"/>
      <c r="J60" s="166"/>
      <c r="K60" s="167"/>
      <c r="L60" s="128"/>
      <c r="M60" s="156"/>
    </row>
    <row r="61" spans="6:13" ht="15" customHeight="1">
      <c r="F61" s="168"/>
      <c r="G61" s="169"/>
      <c r="H61" s="169"/>
      <c r="I61" s="169"/>
      <c r="J61" s="170"/>
      <c r="K61" s="167"/>
      <c r="L61" s="155"/>
      <c r="M61" s="156"/>
    </row>
    <row r="62" spans="6:11" ht="15" customHeight="1">
      <c r="F62" s="171"/>
      <c r="G62" s="172"/>
      <c r="H62" s="172"/>
      <c r="I62" s="172"/>
      <c r="J62" s="173"/>
      <c r="K62" s="167"/>
    </row>
    <row r="63" spans="6:11" ht="15" customHeight="1">
      <c r="F63" s="174"/>
      <c r="G63" s="175"/>
      <c r="H63" s="175"/>
      <c r="I63" s="175"/>
      <c r="J63" s="176"/>
      <c r="K63" s="177"/>
    </row>
    <row r="64" spans="6:11" ht="15" customHeight="1">
      <c r="F64" s="174"/>
      <c r="G64" s="175"/>
      <c r="H64" s="175"/>
      <c r="I64" s="175"/>
      <c r="J64" s="178"/>
      <c r="K64" s="179"/>
    </row>
    <row r="65" spans="1:12" s="31" customFormat="1" ht="15" customHeight="1">
      <c r="A65" s="55">
        <v>12</v>
      </c>
      <c r="B65" s="163"/>
      <c r="C65" s="120"/>
      <c r="D65" s="121"/>
      <c r="E65" s="122"/>
      <c r="F65" s="164"/>
      <c r="G65" s="165"/>
      <c r="H65" s="165"/>
      <c r="I65" s="165"/>
      <c r="J65" s="166"/>
      <c r="K65" s="167"/>
      <c r="L65" s="180"/>
    </row>
    <row r="66" spans="1:12" s="31" customFormat="1" ht="15" customHeight="1">
      <c r="A66" s="62"/>
      <c r="B66" s="150"/>
      <c r="C66" s="150"/>
      <c r="D66" s="150"/>
      <c r="E66" s="150"/>
      <c r="F66" s="168"/>
      <c r="G66" s="169"/>
      <c r="H66" s="169"/>
      <c r="I66" s="169"/>
      <c r="J66" s="170"/>
      <c r="K66" s="167"/>
      <c r="L66" s="181"/>
    </row>
    <row r="67" spans="1:12" s="31" customFormat="1" ht="15" customHeight="1">
      <c r="A67" s="55"/>
      <c r="B67" s="54"/>
      <c r="C67" s="52"/>
      <c r="D67" s="53"/>
      <c r="E67" s="52"/>
      <c r="F67" s="171"/>
      <c r="G67" s="172"/>
      <c r="H67" s="172"/>
      <c r="I67" s="172"/>
      <c r="J67" s="173"/>
      <c r="K67" s="167"/>
      <c r="L67" s="182"/>
    </row>
    <row r="68" spans="1:12" s="31" customFormat="1" ht="15" customHeight="1">
      <c r="A68" s="55"/>
      <c r="B68" s="54"/>
      <c r="C68" s="52"/>
      <c r="D68" s="53"/>
      <c r="E68" s="52"/>
      <c r="F68" s="174"/>
      <c r="G68" s="175"/>
      <c r="H68" s="175"/>
      <c r="I68" s="175"/>
      <c r="J68" s="176"/>
      <c r="K68" s="177"/>
      <c r="L68" s="182"/>
    </row>
    <row r="69" spans="1:12" s="31" customFormat="1" ht="15" customHeight="1">
      <c r="A69" s="55"/>
      <c r="B69" s="54"/>
      <c r="C69" s="52"/>
      <c r="D69" s="53"/>
      <c r="E69" s="52"/>
      <c r="F69" s="174"/>
      <c r="G69" s="175"/>
      <c r="H69" s="175"/>
      <c r="I69" s="175"/>
      <c r="J69" s="178"/>
      <c r="K69" s="179"/>
      <c r="L69" s="182"/>
    </row>
    <row r="70" spans="1:12" s="31" customFormat="1" ht="15" customHeight="1">
      <c r="A70" s="55">
        <v>13</v>
      </c>
      <c r="B70" s="163"/>
      <c r="C70" s="151"/>
      <c r="D70" s="152"/>
      <c r="E70" s="153"/>
      <c r="F70" s="164"/>
      <c r="G70" s="165"/>
      <c r="H70" s="165"/>
      <c r="I70" s="165"/>
      <c r="J70" s="166"/>
      <c r="K70" s="167"/>
      <c r="L70" s="183"/>
    </row>
    <row r="71" spans="1:12" s="31" customFormat="1" ht="15" customHeight="1">
      <c r="A71" s="62"/>
      <c r="B71" s="150"/>
      <c r="C71" s="150"/>
      <c r="D71" s="150"/>
      <c r="E71" s="150"/>
      <c r="F71" s="168"/>
      <c r="G71" s="169"/>
      <c r="H71" s="169"/>
      <c r="I71" s="169"/>
      <c r="J71" s="170"/>
      <c r="K71" s="167"/>
      <c r="L71" s="181"/>
    </row>
    <row r="72" spans="1:12" s="31" customFormat="1" ht="15" customHeight="1">
      <c r="A72" s="55"/>
      <c r="B72" s="54"/>
      <c r="C72" s="52"/>
      <c r="D72" s="53"/>
      <c r="E72" s="52"/>
      <c r="F72" s="171"/>
      <c r="G72" s="172"/>
      <c r="H72" s="172"/>
      <c r="I72" s="172"/>
      <c r="J72" s="173"/>
      <c r="K72" s="167"/>
      <c r="L72" s="182"/>
    </row>
    <row r="73" spans="1:12" s="31" customFormat="1" ht="15" customHeight="1">
      <c r="A73" s="55"/>
      <c r="B73" s="54"/>
      <c r="C73" s="52"/>
      <c r="D73" s="53"/>
      <c r="E73" s="52"/>
      <c r="F73" s="174"/>
      <c r="G73" s="175"/>
      <c r="H73" s="175"/>
      <c r="I73" s="175"/>
      <c r="J73" s="176"/>
      <c r="K73" s="177"/>
      <c r="L73" s="182"/>
    </row>
    <row r="74" spans="1:12" s="31" customFormat="1" ht="15" customHeight="1">
      <c r="A74" s="55"/>
      <c r="B74" s="54"/>
      <c r="C74" s="52"/>
      <c r="D74" s="53"/>
      <c r="E74" s="52"/>
      <c r="F74" s="174"/>
      <c r="G74" s="175"/>
      <c r="H74" s="175"/>
      <c r="I74" s="175"/>
      <c r="J74" s="178"/>
      <c r="K74" s="179"/>
      <c r="L74" s="182"/>
    </row>
    <row r="75" spans="1:12" s="31" customFormat="1" ht="15" customHeight="1">
      <c r="A75" s="55">
        <v>14</v>
      </c>
      <c r="B75" s="71"/>
      <c r="C75" s="120"/>
      <c r="D75" s="121"/>
      <c r="E75" s="122"/>
      <c r="F75" s="164"/>
      <c r="G75" s="165"/>
      <c r="H75" s="165"/>
      <c r="I75" s="165"/>
      <c r="J75" s="166"/>
      <c r="K75" s="167"/>
      <c r="L75" s="180"/>
    </row>
    <row r="76" spans="1:12" s="31" customFormat="1" ht="15" customHeight="1">
      <c r="A76" s="62"/>
      <c r="B76" s="66"/>
      <c r="C76" s="150"/>
      <c r="D76" s="150"/>
      <c r="E76" s="150"/>
      <c r="F76" s="168"/>
      <c r="G76" s="169"/>
      <c r="H76" s="169"/>
      <c r="I76" s="169"/>
      <c r="J76" s="170"/>
      <c r="K76" s="167"/>
      <c r="L76" s="181"/>
    </row>
    <row r="77" spans="1:12" s="31" customFormat="1" ht="15" customHeight="1">
      <c r="A77" s="55"/>
      <c r="B77" s="54"/>
      <c r="C77" s="52"/>
      <c r="D77" s="53"/>
      <c r="E77" s="52"/>
      <c r="F77" s="171"/>
      <c r="G77" s="172"/>
      <c r="H77" s="172"/>
      <c r="I77" s="172"/>
      <c r="J77" s="173"/>
      <c r="K77" s="167"/>
      <c r="L77" s="182"/>
    </row>
    <row r="78" spans="1:12" s="31" customFormat="1" ht="15" customHeight="1">
      <c r="A78" s="55"/>
      <c r="B78" s="54"/>
      <c r="C78" s="52"/>
      <c r="D78" s="53"/>
      <c r="E78" s="52"/>
      <c r="F78" s="174"/>
      <c r="G78" s="175"/>
      <c r="H78" s="175"/>
      <c r="I78" s="175"/>
      <c r="J78" s="176"/>
      <c r="K78" s="177"/>
      <c r="L78" s="182"/>
    </row>
    <row r="79" spans="1:12" s="31" customFormat="1" ht="15" customHeight="1">
      <c r="A79" s="55"/>
      <c r="B79" s="54"/>
      <c r="C79" s="52"/>
      <c r="D79" s="53"/>
      <c r="E79" s="52"/>
      <c r="F79" s="174"/>
      <c r="G79" s="175"/>
      <c r="H79" s="175"/>
      <c r="I79" s="175"/>
      <c r="J79" s="178"/>
      <c r="K79" s="179"/>
      <c r="L79" s="182"/>
    </row>
    <row r="80" spans="1:12" s="31" customFormat="1" ht="15" customHeight="1">
      <c r="A80" s="55">
        <v>15</v>
      </c>
      <c r="B80" s="71"/>
      <c r="C80" s="154"/>
      <c r="D80" s="154"/>
      <c r="E80" s="153"/>
      <c r="F80" s="164"/>
      <c r="G80" s="165"/>
      <c r="H80" s="165"/>
      <c r="I80" s="165"/>
      <c r="J80" s="166"/>
      <c r="K80" s="167"/>
      <c r="L80" s="183"/>
    </row>
    <row r="81" spans="1:12" s="31" customFormat="1" ht="15" customHeight="1">
      <c r="A81" s="62"/>
      <c r="B81" s="66"/>
      <c r="C81" s="150"/>
      <c r="D81" s="150"/>
      <c r="E81" s="150"/>
      <c r="F81" s="168"/>
      <c r="G81" s="169"/>
      <c r="H81" s="169"/>
      <c r="I81" s="169"/>
      <c r="J81" s="170"/>
      <c r="K81" s="167"/>
      <c r="L81" s="181"/>
    </row>
    <row r="82" spans="1:12" s="31" customFormat="1" ht="15" customHeight="1">
      <c r="A82" s="55"/>
      <c r="B82" s="54"/>
      <c r="C82" s="52"/>
      <c r="D82" s="53"/>
      <c r="E82" s="52"/>
      <c r="F82" s="171"/>
      <c r="G82" s="172"/>
      <c r="H82" s="172"/>
      <c r="I82" s="172"/>
      <c r="J82" s="173"/>
      <c r="K82" s="167"/>
      <c r="L82" s="182"/>
    </row>
    <row r="83" spans="1:12" s="31" customFormat="1" ht="15" customHeight="1">
      <c r="A83" s="55"/>
      <c r="B83" s="54"/>
      <c r="C83" s="52"/>
      <c r="D83" s="53"/>
      <c r="E83" s="52"/>
      <c r="F83" s="174"/>
      <c r="G83" s="175"/>
      <c r="H83" s="175"/>
      <c r="I83" s="175"/>
      <c r="J83" s="176"/>
      <c r="K83" s="177"/>
      <c r="L83" s="182"/>
    </row>
    <row r="84" spans="1:12" s="31" customFormat="1" ht="15" customHeight="1">
      <c r="A84" s="55"/>
      <c r="B84" s="54"/>
      <c r="C84" s="52"/>
      <c r="D84" s="53"/>
      <c r="E84" s="52"/>
      <c r="F84" s="174"/>
      <c r="G84" s="175"/>
      <c r="H84" s="175"/>
      <c r="I84" s="175"/>
      <c r="J84" s="178"/>
      <c r="K84" s="179"/>
      <c r="L84" s="182"/>
    </row>
    <row r="85" spans="1:12" s="31" customFormat="1" ht="15" customHeight="1">
      <c r="A85" s="55"/>
      <c r="B85" s="71"/>
      <c r="C85" s="70"/>
      <c r="D85" s="70"/>
      <c r="E85" s="70"/>
      <c r="F85" s="164"/>
      <c r="G85" s="165"/>
      <c r="H85" s="165"/>
      <c r="I85" s="165"/>
      <c r="J85" s="166"/>
      <c r="K85" s="167"/>
      <c r="L85" s="180"/>
    </row>
    <row r="86" spans="1:12" s="31" customFormat="1" ht="15" customHeight="1">
      <c r="A86" s="62"/>
      <c r="B86" s="66"/>
      <c r="C86" s="66"/>
      <c r="D86" s="66"/>
      <c r="E86" s="66"/>
      <c r="F86" s="168"/>
      <c r="G86" s="169"/>
      <c r="H86" s="169"/>
      <c r="I86" s="169"/>
      <c r="J86" s="170"/>
      <c r="K86" s="167"/>
      <c r="L86" s="181"/>
    </row>
    <row r="87" spans="1:12" s="31" customFormat="1" ht="15" customHeight="1">
      <c r="A87" s="55"/>
      <c r="B87" s="54"/>
      <c r="C87" s="52"/>
      <c r="D87" s="53"/>
      <c r="E87" s="52"/>
      <c r="F87" s="171"/>
      <c r="G87" s="172"/>
      <c r="H87" s="172"/>
      <c r="I87" s="172"/>
      <c r="J87" s="173"/>
      <c r="K87" s="167"/>
      <c r="L87" s="182"/>
    </row>
    <row r="88" spans="1:12" s="31" customFormat="1" ht="15" customHeight="1">
      <c r="A88" s="55"/>
      <c r="B88" s="54"/>
      <c r="C88" s="52"/>
      <c r="D88" s="53"/>
      <c r="E88" s="52"/>
      <c r="F88" s="174"/>
      <c r="G88" s="175"/>
      <c r="H88" s="175"/>
      <c r="I88" s="175"/>
      <c r="J88" s="176"/>
      <c r="K88" s="177"/>
      <c r="L88" s="182"/>
    </row>
    <row r="89" spans="1:12" s="31" customFormat="1" ht="15" customHeight="1">
      <c r="A89" s="55"/>
      <c r="B89" s="54"/>
      <c r="C89" s="52"/>
      <c r="D89" s="53"/>
      <c r="E89" s="52"/>
      <c r="F89" s="174"/>
      <c r="G89" s="175"/>
      <c r="H89" s="175"/>
      <c r="I89" s="175"/>
      <c r="J89" s="178"/>
      <c r="K89" s="179"/>
      <c r="L89" s="182"/>
    </row>
    <row r="90" spans="1:12" s="31" customFormat="1" ht="15" customHeight="1">
      <c r="A90" s="55"/>
      <c r="B90" s="71"/>
      <c r="C90" s="70"/>
      <c r="D90" s="70"/>
      <c r="E90" s="70"/>
      <c r="F90" s="61"/>
      <c r="G90" s="69"/>
      <c r="H90" s="69"/>
      <c r="I90" s="69"/>
      <c r="J90" s="68"/>
      <c r="K90" s="36"/>
      <c r="L90" s="67"/>
    </row>
    <row r="91" spans="1:12" s="31" customFormat="1" ht="15" customHeight="1">
      <c r="A91" s="62"/>
      <c r="B91" s="66"/>
      <c r="C91" s="66"/>
      <c r="D91" s="66"/>
      <c r="E91" s="66"/>
      <c r="F91" s="65"/>
      <c r="G91" s="64"/>
      <c r="H91" s="64"/>
      <c r="I91" s="64"/>
      <c r="J91" s="63"/>
      <c r="K91" s="36"/>
      <c r="L91" s="62"/>
    </row>
    <row r="92" spans="1:12" s="31" customFormat="1" ht="15" customHeight="1">
      <c r="A92" s="55"/>
      <c r="B92" s="54"/>
      <c r="C92" s="52"/>
      <c r="D92" s="53"/>
      <c r="E92" s="52"/>
      <c r="F92" s="61"/>
      <c r="G92" s="60"/>
      <c r="H92" s="60"/>
      <c r="I92" s="60"/>
      <c r="J92" s="59"/>
      <c r="K92" s="36"/>
      <c r="L92" s="47"/>
    </row>
    <row r="93" spans="1:12" s="31" customFormat="1" ht="15" customHeight="1">
      <c r="A93" s="55"/>
      <c r="B93" s="54"/>
      <c r="C93" s="52"/>
      <c r="D93" s="53"/>
      <c r="E93" s="52"/>
      <c r="F93" s="58"/>
      <c r="G93" s="57"/>
      <c r="H93" s="57"/>
      <c r="I93" s="57"/>
      <c r="J93" s="57"/>
      <c r="K93" s="38"/>
      <c r="L93" s="47"/>
    </row>
    <row r="94" spans="1:12" s="31" customFormat="1" ht="15" customHeight="1">
      <c r="A94" s="55"/>
      <c r="B94" s="54"/>
      <c r="C94" s="52"/>
      <c r="D94" s="53"/>
      <c r="E94" s="52"/>
      <c r="F94" s="58"/>
      <c r="G94" s="57"/>
      <c r="H94" s="57"/>
      <c r="I94" s="57"/>
      <c r="J94" s="57"/>
      <c r="K94" s="56"/>
      <c r="L94" s="47"/>
    </row>
    <row r="95" spans="1:12" s="31" customFormat="1" ht="15" customHeight="1">
      <c r="A95" s="55"/>
      <c r="B95" s="54"/>
      <c r="C95" s="52"/>
      <c r="D95" s="53"/>
      <c r="E95" s="52"/>
      <c r="F95" s="51"/>
      <c r="G95" s="50"/>
      <c r="H95" s="50"/>
      <c r="I95" s="50"/>
      <c r="J95" s="49"/>
      <c r="K95" s="48"/>
      <c r="L95" s="47"/>
    </row>
    <row r="96" spans="1:12" s="31" customFormat="1" ht="15" customHeight="1">
      <c r="A96" s="55"/>
      <c r="B96" s="54"/>
      <c r="C96" s="52"/>
      <c r="D96" s="53"/>
      <c r="E96" s="52"/>
      <c r="F96" s="51"/>
      <c r="G96" s="50"/>
      <c r="H96" s="50"/>
      <c r="I96" s="50"/>
      <c r="J96" s="49"/>
      <c r="K96" s="48"/>
      <c r="L96" s="47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A1:M1"/>
    <mergeCell ref="A5:M5"/>
  </mergeCells>
  <printOptions/>
  <pageMargins left="0.17" right="0.1968503937007874" top="0.22" bottom="0.38" header="0.16" footer="0.19"/>
  <pageSetup horizontalDpi="600" verticalDpi="600" orientation="landscape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="115" zoomScaleNormal="115" zoomScalePageLayoutView="0" workbookViewId="0" topLeftCell="A1">
      <selection activeCell="D14" sqref="D14"/>
    </sheetView>
  </sheetViews>
  <sheetFormatPr defaultColWidth="9.140625" defaultRowHeight="12.75"/>
  <cols>
    <col min="1" max="1" width="3.8515625" style="2" bestFit="1" customWidth="1"/>
    <col min="2" max="2" width="5.140625" style="18" customWidth="1"/>
    <col min="3" max="3" width="19.421875" style="18" bestFit="1" customWidth="1"/>
    <col min="4" max="4" width="9.00390625" style="18" bestFit="1" customWidth="1"/>
    <col min="5" max="5" width="19.00390625" style="18" bestFit="1" customWidth="1"/>
    <col min="6" max="6" width="9.7109375" style="26" customWidth="1"/>
    <col min="7" max="7" width="10.140625" style="2" customWidth="1"/>
    <col min="8" max="8" width="9.7109375" style="2" customWidth="1"/>
    <col min="9" max="9" width="9.7109375" style="1" customWidth="1"/>
    <col min="10" max="11" width="9.7109375" style="2" customWidth="1"/>
    <col min="12" max="12" width="19.57421875" style="23" customWidth="1"/>
    <col min="13" max="13" width="5.28125" style="2" customWidth="1"/>
    <col min="14" max="16384" width="9.140625" style="2" customWidth="1"/>
  </cols>
  <sheetData>
    <row r="1" spans="1:13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3" ht="12.75">
      <c r="C3" s="22" t="s">
        <v>39</v>
      </c>
    </row>
    <row r="4" ht="12.75">
      <c r="C4" s="33"/>
    </row>
    <row r="5" spans="1:13" ht="15.75">
      <c r="A5" s="444" t="s">
        <v>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7" spans="1:13" s="3" customFormat="1" ht="17.25" customHeight="1">
      <c r="A7" s="17"/>
      <c r="B7" s="16"/>
      <c r="C7" s="17"/>
      <c r="D7" s="16"/>
      <c r="E7" s="17"/>
      <c r="F7" s="314" t="s">
        <v>4</v>
      </c>
      <c r="G7" s="315" t="s">
        <v>2</v>
      </c>
      <c r="H7" s="315" t="s">
        <v>1</v>
      </c>
      <c r="I7" s="315" t="s">
        <v>3</v>
      </c>
      <c r="J7" s="316" t="s">
        <v>6</v>
      </c>
      <c r="K7" s="315" t="s">
        <v>0</v>
      </c>
      <c r="L7" s="24"/>
      <c r="M7" s="5"/>
    </row>
    <row r="8" spans="1:13" ht="12" customHeight="1" hidden="1">
      <c r="A8" s="18"/>
      <c r="F8" s="317"/>
      <c r="G8" s="18"/>
      <c r="H8" s="18"/>
      <c r="I8" s="318"/>
      <c r="J8" s="319">
        <v>1.1574074074074073E-05</v>
      </c>
      <c r="K8" s="320"/>
      <c r="L8" s="134"/>
      <c r="M8" s="4"/>
    </row>
    <row r="9" spans="1:12" ht="15.75">
      <c r="A9" s="7">
        <v>1</v>
      </c>
      <c r="B9" s="7">
        <v>125</v>
      </c>
      <c r="C9" s="162" t="s">
        <v>139</v>
      </c>
      <c r="D9" s="129">
        <v>80400</v>
      </c>
      <c r="E9" s="321" t="s">
        <v>44</v>
      </c>
      <c r="F9" s="322" t="s">
        <v>181</v>
      </c>
      <c r="G9" s="323">
        <v>1.58</v>
      </c>
      <c r="H9" s="323">
        <v>10.2</v>
      </c>
      <c r="I9" s="323">
        <v>4.64</v>
      </c>
      <c r="J9" s="324">
        <v>0.002042824074074074</v>
      </c>
      <c r="K9" s="14">
        <f>K11</f>
        <v>2767</v>
      </c>
      <c r="L9" s="130" t="s">
        <v>82</v>
      </c>
    </row>
    <row r="10" spans="1:12" s="31" customFormat="1" ht="15.75">
      <c r="A10" s="116"/>
      <c r="B10" s="116"/>
      <c r="C10" s="116"/>
      <c r="D10" s="18"/>
      <c r="E10" s="135"/>
      <c r="F10" s="325">
        <f>IF(ISBLANK(F9+0.24),"",INT(20.0479*(17-(F9+0.24))^1.835))</f>
        <v>650</v>
      </c>
      <c r="G10" s="21">
        <f>IF(ISBLANK(G9),"",INT(1.84523*(G9*100-75)^1.348))</f>
        <v>712</v>
      </c>
      <c r="H10" s="21">
        <f>IF(ISBLANK(H9),"",INT(56.0211*(H9-1.5)^1.05))</f>
        <v>543</v>
      </c>
      <c r="I10" s="21">
        <f>IF(ISBLANK(I9),"",INT(0.188807*(I9*100-210)^1.41))</f>
        <v>464</v>
      </c>
      <c r="J10" s="326">
        <f>IF(ISBLANK(J9),"",INT(0.11193*(254-(J9/$J$8))^1.88))</f>
        <v>398</v>
      </c>
      <c r="K10" s="15">
        <f>K11</f>
        <v>2767</v>
      </c>
      <c r="L10" s="136"/>
    </row>
    <row r="11" spans="1:12" ht="15.75">
      <c r="A11" s="18"/>
      <c r="E11" s="135"/>
      <c r="F11" s="327"/>
      <c r="G11" s="83">
        <f>F10+G10</f>
        <v>1362</v>
      </c>
      <c r="H11" s="83">
        <f>G11+H10</f>
        <v>1905</v>
      </c>
      <c r="I11" s="83">
        <f>H11+I10</f>
        <v>2369</v>
      </c>
      <c r="J11" s="328">
        <f>I11+J10</f>
        <v>2767</v>
      </c>
      <c r="K11" s="329">
        <f>SUM(F10:J10)</f>
        <v>2767</v>
      </c>
      <c r="L11" s="135"/>
    </row>
    <row r="12" spans="1:12" ht="15.7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135"/>
    </row>
    <row r="13" spans="1:12" ht="16.5" customHeight="1">
      <c r="A13" s="7">
        <v>2</v>
      </c>
      <c r="B13" s="7">
        <v>155</v>
      </c>
      <c r="C13" s="162" t="s">
        <v>135</v>
      </c>
      <c r="D13" s="330">
        <v>90101</v>
      </c>
      <c r="E13" s="321" t="s">
        <v>43</v>
      </c>
      <c r="F13" s="322" t="s">
        <v>149</v>
      </c>
      <c r="G13" s="323">
        <v>1.4</v>
      </c>
      <c r="H13" s="323">
        <v>9.44</v>
      </c>
      <c r="I13" s="323">
        <v>4.45</v>
      </c>
      <c r="J13" s="324">
        <v>0.002017361111111111</v>
      </c>
      <c r="K13" s="14">
        <f>K15</f>
        <v>2553</v>
      </c>
      <c r="L13" s="227" t="s">
        <v>182</v>
      </c>
    </row>
    <row r="14" spans="1:12" s="31" customFormat="1" ht="15.75">
      <c r="A14" s="116"/>
      <c r="B14" s="116"/>
      <c r="C14" s="116"/>
      <c r="D14" s="116"/>
      <c r="E14" s="116"/>
      <c r="F14" s="325">
        <f>IF(ISBLANK(F13+0.24),"",INT(20.0479*(17-(F13+0.24))^1.835))</f>
        <v>712</v>
      </c>
      <c r="G14" s="21">
        <f>IF(ISBLANK(G13),"",INT(1.84523*(G13*100-75)^1.348))</f>
        <v>512</v>
      </c>
      <c r="H14" s="21">
        <f>IF(ISBLANK(H13),"",INT(56.0211*(H13-1.5)^1.05))</f>
        <v>493</v>
      </c>
      <c r="I14" s="21">
        <f>IF(ISBLANK(I13),"",INT(0.188807*(I13*100-210)^1.41))</f>
        <v>416</v>
      </c>
      <c r="J14" s="326">
        <f>IF(ISBLANK(J13),"",INT(0.11193*(254-(J13/$J$8))^1.88))</f>
        <v>420</v>
      </c>
      <c r="K14" s="15">
        <f>K15</f>
        <v>2553</v>
      </c>
      <c r="L14" s="136"/>
    </row>
    <row r="15" spans="1:12" ht="15.75">
      <c r="A15" s="18"/>
      <c r="F15" s="327"/>
      <c r="G15" s="83">
        <f>F14+G14</f>
        <v>1224</v>
      </c>
      <c r="H15" s="83">
        <f>G15+H14</f>
        <v>1717</v>
      </c>
      <c r="I15" s="83">
        <f>H15+I14</f>
        <v>2133</v>
      </c>
      <c r="J15" s="328">
        <f>I15+J14</f>
        <v>2553</v>
      </c>
      <c r="K15" s="329">
        <f>SUM(F14:J14)</f>
        <v>2553</v>
      </c>
      <c r="L15" s="135"/>
    </row>
    <row r="16" spans="1:12" ht="15.75" customHeight="1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135"/>
    </row>
    <row r="17" spans="1:12" ht="15.75">
      <c r="A17" s="7">
        <v>3</v>
      </c>
      <c r="B17" s="7">
        <v>154</v>
      </c>
      <c r="C17" s="162" t="s">
        <v>137</v>
      </c>
      <c r="D17" s="129">
        <v>171200</v>
      </c>
      <c r="E17" s="321" t="s">
        <v>43</v>
      </c>
      <c r="F17" s="322" t="s">
        <v>151</v>
      </c>
      <c r="G17" s="323">
        <v>1.45</v>
      </c>
      <c r="H17" s="323">
        <v>7.75</v>
      </c>
      <c r="I17" s="323">
        <v>4.59</v>
      </c>
      <c r="J17" s="324">
        <v>0.0020127314814814817</v>
      </c>
      <c r="K17" s="14">
        <f>K19</f>
        <v>2442</v>
      </c>
      <c r="L17" s="227" t="s">
        <v>182</v>
      </c>
    </row>
    <row r="18" spans="1:13" ht="15.75">
      <c r="A18" s="18"/>
      <c r="C18" s="116"/>
      <c r="D18" s="116"/>
      <c r="E18" s="116"/>
      <c r="F18" s="325">
        <f>IF(ISBLANK(F17+0.24),"",INT(20.0479*(17-(F17+0.24))^1.835))</f>
        <v>618</v>
      </c>
      <c r="G18" s="21">
        <f>IF(ISBLANK(G17),"",INT(1.84523*(G17*100-75)^1.348))</f>
        <v>566</v>
      </c>
      <c r="H18" s="21">
        <f>IF(ISBLANK(H17),"",INT(56.0211*(H17-1.5)^1.05))</f>
        <v>383</v>
      </c>
      <c r="I18" s="21">
        <f>IF(ISBLANK(I17),"",INT(0.188807*(I17*100-210)^1.41))</f>
        <v>451</v>
      </c>
      <c r="J18" s="326">
        <f>IF(ISBLANK(J17),"",INT(0.11193*(254-(J17/$J$8))^1.88))</f>
        <v>424</v>
      </c>
      <c r="K18" s="15">
        <f>K19</f>
        <v>2442</v>
      </c>
      <c r="L18" s="136"/>
      <c r="M18" s="31"/>
    </row>
    <row r="19" spans="1:12" ht="15.75">
      <c r="A19" s="18"/>
      <c r="F19" s="327"/>
      <c r="G19" s="83">
        <f>F18+G18</f>
        <v>1184</v>
      </c>
      <c r="H19" s="83">
        <f>G19+H18</f>
        <v>1567</v>
      </c>
      <c r="I19" s="83">
        <f>H19+I18</f>
        <v>2018</v>
      </c>
      <c r="J19" s="328">
        <f>I19+J18</f>
        <v>2442</v>
      </c>
      <c r="K19" s="329">
        <f>SUM(F18:J18)</f>
        <v>2442</v>
      </c>
      <c r="L19" s="137"/>
    </row>
    <row r="20" spans="1:12" ht="15.75" customHeight="1">
      <c r="A20" s="445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137"/>
    </row>
    <row r="21" spans="1:12" ht="15.75">
      <c r="A21" s="18">
        <v>4</v>
      </c>
      <c r="B21" s="18">
        <v>136</v>
      </c>
      <c r="C21" s="442" t="s">
        <v>184</v>
      </c>
      <c r="D21" s="18">
        <v>30500</v>
      </c>
      <c r="E21" s="18" t="s">
        <v>67</v>
      </c>
      <c r="F21" s="322">
        <v>11.76</v>
      </c>
      <c r="G21" s="323">
        <v>1.45</v>
      </c>
      <c r="H21" s="323">
        <v>8.43</v>
      </c>
      <c r="I21" s="323">
        <v>4.15</v>
      </c>
      <c r="J21" s="324">
        <v>0.001869212962962963</v>
      </c>
      <c r="K21" s="14">
        <f>K23</f>
        <v>2276</v>
      </c>
      <c r="L21" s="138" t="s">
        <v>10</v>
      </c>
    </row>
    <row r="22" spans="1:11" ht="15">
      <c r="A22" s="18"/>
      <c r="F22" s="325">
        <f>IF(ISBLANK(F21+0.24),"",INT(20.0479*(17-(F21+0.24))^1.835))</f>
        <v>384</v>
      </c>
      <c r="G22" s="21">
        <f>IF(ISBLANK(G21),"",INT(1.84523*(G21*100-75)^1.348))</f>
        <v>566</v>
      </c>
      <c r="H22" s="21">
        <f>IF(ISBLANK(H21),"",INT(56.0211*(H21-1.5)^1.05))</f>
        <v>427</v>
      </c>
      <c r="I22" s="21">
        <f>IF(ISBLANK(I21),"",INT(0.188807*(I21*100-210)^1.41))</f>
        <v>343</v>
      </c>
      <c r="J22" s="326">
        <f>IF(ISBLANK(J21),"",INT(0.11193*(254-(J21/$J$8))^1.88))</f>
        <v>556</v>
      </c>
      <c r="K22" s="15">
        <f>K23</f>
        <v>2276</v>
      </c>
    </row>
    <row r="23" spans="1:11" ht="15">
      <c r="A23" s="18"/>
      <c r="F23" s="327"/>
      <c r="G23" s="83">
        <f>F22+G22</f>
        <v>950</v>
      </c>
      <c r="H23" s="83">
        <f>G23+H22</f>
        <v>1377</v>
      </c>
      <c r="I23" s="83">
        <f>H23+I22</f>
        <v>1720</v>
      </c>
      <c r="J23" s="328">
        <f>I23+J22</f>
        <v>2276</v>
      </c>
      <c r="K23" s="329">
        <f>SUM(F22:J22)</f>
        <v>2276</v>
      </c>
    </row>
    <row r="24" spans="1:11" ht="1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</row>
    <row r="25" spans="1:12" ht="15.75">
      <c r="A25" s="7">
        <v>5</v>
      </c>
      <c r="B25" s="7">
        <v>137</v>
      </c>
      <c r="C25" s="442" t="s">
        <v>140</v>
      </c>
      <c r="D25" s="127">
        <v>231100</v>
      </c>
      <c r="E25" s="18" t="s">
        <v>67</v>
      </c>
      <c r="F25" s="322">
        <v>11.09</v>
      </c>
      <c r="G25" s="323">
        <v>1.3</v>
      </c>
      <c r="H25" s="323">
        <v>8.77</v>
      </c>
      <c r="I25" s="323">
        <v>4.48</v>
      </c>
      <c r="J25" s="324">
        <v>0.0020694444444444445</v>
      </c>
      <c r="K25" s="14">
        <f>K27</f>
        <v>2141</v>
      </c>
      <c r="L25" s="138" t="s">
        <v>10</v>
      </c>
    </row>
    <row r="26" spans="1:13" s="31" customFormat="1" ht="15.75">
      <c r="A26" s="116"/>
      <c r="B26" s="116"/>
      <c r="C26" s="18"/>
      <c r="D26" s="18"/>
      <c r="E26" s="135"/>
      <c r="F26" s="325">
        <f>IF(ISBLANK(F25+0.24),"",INT(20.0479*(17-(F25+0.24))^1.835))</f>
        <v>484</v>
      </c>
      <c r="G26" s="21">
        <f>IF(ISBLANK(G25),"",INT(1.84523*(G25*100-75)^1.348))</f>
        <v>409</v>
      </c>
      <c r="H26" s="21">
        <f>IF(ISBLANK(H25),"",INT(56.0211*(H25-1.5)^1.05))</f>
        <v>449</v>
      </c>
      <c r="I26" s="21">
        <f>IF(ISBLANK(I25),"",INT(0.188807*(I25*100-210)^1.41))</f>
        <v>423</v>
      </c>
      <c r="J26" s="326">
        <f>IF(ISBLANK(J25),"",INT(0.11193*(254-(J25/$J$8))^1.88))</f>
        <v>376</v>
      </c>
      <c r="K26" s="15">
        <f>K27</f>
        <v>2141</v>
      </c>
      <c r="L26" s="137"/>
      <c r="M26" s="2"/>
    </row>
    <row r="27" spans="1:12" ht="15.75">
      <c r="A27" s="18"/>
      <c r="E27" s="135"/>
      <c r="F27" s="327"/>
      <c r="G27" s="83">
        <f>F26+G26</f>
        <v>893</v>
      </c>
      <c r="H27" s="83">
        <f>G27+H26</f>
        <v>1342</v>
      </c>
      <c r="I27" s="83">
        <f>H27+I26</f>
        <v>1765</v>
      </c>
      <c r="J27" s="328">
        <f>I27+J26</f>
        <v>2141</v>
      </c>
      <c r="K27" s="329">
        <f>SUM(F26:J26)</f>
        <v>2141</v>
      </c>
      <c r="L27" s="137"/>
    </row>
    <row r="28" spans="1:12" ht="15.75" customHeight="1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137"/>
    </row>
    <row r="29" spans="1:12" ht="15.75">
      <c r="A29" s="7">
        <v>6</v>
      </c>
      <c r="B29" s="7">
        <v>127</v>
      </c>
      <c r="C29" s="162" t="s">
        <v>136</v>
      </c>
      <c r="D29" s="130">
        <v>90101</v>
      </c>
      <c r="E29" s="131" t="s">
        <v>54</v>
      </c>
      <c r="F29" s="322" t="s">
        <v>150</v>
      </c>
      <c r="G29" s="323">
        <v>1.35</v>
      </c>
      <c r="H29" s="323">
        <v>7</v>
      </c>
      <c r="I29" s="323">
        <v>3.79</v>
      </c>
      <c r="J29" s="324">
        <v>0.0020243055555555557</v>
      </c>
      <c r="K29" s="14">
        <f>K31</f>
        <v>2045</v>
      </c>
      <c r="L29" s="130" t="s">
        <v>55</v>
      </c>
    </row>
    <row r="30" spans="1:12" s="31" customFormat="1" ht="15.75">
      <c r="A30" s="116"/>
      <c r="B30" s="116"/>
      <c r="C30" s="116"/>
      <c r="D30" s="116"/>
      <c r="E30" s="116"/>
      <c r="F30" s="325">
        <f>IF(ISBLANK(F29+0.24),"",INT(20.0479*(17-(F29+0.24))^1.835))</f>
        <v>575</v>
      </c>
      <c r="G30" s="21">
        <f>IF(ISBLANK(G29),"",INT(1.84523*(G29*100-75)^1.348))</f>
        <v>460</v>
      </c>
      <c r="H30" s="21">
        <f>IF(ISBLANK(H29),"",INT(56.0211*(H29-1.5)^1.05))</f>
        <v>335</v>
      </c>
      <c r="I30" s="21">
        <f>IF(ISBLANK(I29),"",INT(0.188807*(I29*100-210)^1.41))</f>
        <v>261</v>
      </c>
      <c r="J30" s="326">
        <f>IF(ISBLANK(J29),"",INT(0.11193*(254-(J29/$J$8))^1.88))</f>
        <v>414</v>
      </c>
      <c r="K30" s="15">
        <f>K31</f>
        <v>2045</v>
      </c>
      <c r="L30" s="136"/>
    </row>
    <row r="31" spans="1:12" ht="15.75">
      <c r="A31" s="18"/>
      <c r="F31" s="327"/>
      <c r="G31" s="83">
        <f>F30+G30</f>
        <v>1035</v>
      </c>
      <c r="H31" s="83">
        <f>G31+H30</f>
        <v>1370</v>
      </c>
      <c r="I31" s="83">
        <f>H31+I30</f>
        <v>1631</v>
      </c>
      <c r="J31" s="328">
        <f>I31+J30</f>
        <v>2045</v>
      </c>
      <c r="K31" s="329">
        <f>SUM(F30:J30)</f>
        <v>2045</v>
      </c>
      <c r="L31" s="137"/>
    </row>
    <row r="32" spans="1:12" ht="15.75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137"/>
    </row>
    <row r="33" spans="1:12" ht="15.75">
      <c r="A33" s="7">
        <v>7</v>
      </c>
      <c r="B33" s="7">
        <v>150</v>
      </c>
      <c r="C33" s="162" t="s">
        <v>141</v>
      </c>
      <c r="D33" s="127">
        <v>60400</v>
      </c>
      <c r="E33" s="321" t="s">
        <v>44</v>
      </c>
      <c r="F33" s="322">
        <v>11.06</v>
      </c>
      <c r="G33" s="323">
        <v>1.25</v>
      </c>
      <c r="H33" s="323">
        <v>7.86</v>
      </c>
      <c r="I33" s="323">
        <v>4.04</v>
      </c>
      <c r="J33" s="324">
        <v>0.001988425925925926</v>
      </c>
      <c r="K33" s="14">
        <f>K35</f>
        <v>1999</v>
      </c>
      <c r="L33" s="138"/>
    </row>
    <row r="34" spans="1:12" s="31" customFormat="1" ht="15.75">
      <c r="A34" s="116"/>
      <c r="B34" s="116"/>
      <c r="C34" s="116"/>
      <c r="D34" s="116"/>
      <c r="E34" s="136"/>
      <c r="F34" s="325">
        <f>IF(ISBLANK(F33+0.24),"",INT(20.0479*(17-(F33+0.24))^1.835))</f>
        <v>488</v>
      </c>
      <c r="G34" s="21">
        <f>IF(ISBLANK(G33),"",INT(1.84523*(G33*100-75)^1.348))</f>
        <v>359</v>
      </c>
      <c r="H34" s="21">
        <f>IF(ISBLANK(H33),"",INT(56.0211*(H33-1.5)^1.05))</f>
        <v>390</v>
      </c>
      <c r="I34" s="21">
        <f>IF(ISBLANK(I33),"",INT(0.188807*(I33*100-210)^1.41))</f>
        <v>317</v>
      </c>
      <c r="J34" s="326">
        <f>IF(ISBLANK(J33),"",INT(0.11193*(254-(J33/$J$8))^1.88))</f>
        <v>445</v>
      </c>
      <c r="K34" s="15">
        <f>K35</f>
        <v>1999</v>
      </c>
      <c r="L34" s="136"/>
    </row>
    <row r="35" spans="1:12" ht="15.75">
      <c r="A35" s="116"/>
      <c r="B35" s="116"/>
      <c r="C35" s="116"/>
      <c r="D35" s="116"/>
      <c r="E35" s="136"/>
      <c r="F35" s="327"/>
      <c r="G35" s="83">
        <f>F34+G34</f>
        <v>847</v>
      </c>
      <c r="H35" s="83">
        <f>G35+H34</f>
        <v>1237</v>
      </c>
      <c r="I35" s="83">
        <f>H35+I34</f>
        <v>1554</v>
      </c>
      <c r="J35" s="328">
        <f>J603</f>
        <v>0</v>
      </c>
      <c r="K35" s="329">
        <f>SUM(F34:J34)</f>
        <v>1999</v>
      </c>
      <c r="L35" s="135"/>
    </row>
    <row r="36" spans="1:12" ht="15.75" customHeight="1">
      <c r="A36" s="4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135"/>
    </row>
    <row r="37" spans="1:12" ht="15.75">
      <c r="A37" s="18">
        <v>8</v>
      </c>
      <c r="B37" s="18">
        <v>141</v>
      </c>
      <c r="C37" s="442" t="s">
        <v>142</v>
      </c>
      <c r="D37" s="18">
        <v>30500</v>
      </c>
      <c r="E37" s="18" t="s">
        <v>67</v>
      </c>
      <c r="F37" s="322">
        <v>10.69</v>
      </c>
      <c r="G37" s="323">
        <v>1.25</v>
      </c>
      <c r="H37" s="323">
        <v>7.71</v>
      </c>
      <c r="I37" s="323">
        <v>4.05</v>
      </c>
      <c r="J37" s="324">
        <v>0.0020682870370370373</v>
      </c>
      <c r="K37" s="14">
        <f>K39</f>
        <v>1984</v>
      </c>
      <c r="L37" s="138" t="s">
        <v>10</v>
      </c>
    </row>
    <row r="38" spans="1:12" s="31" customFormat="1" ht="15.75">
      <c r="A38" s="18"/>
      <c r="B38" s="18"/>
      <c r="C38" s="18"/>
      <c r="D38" s="120"/>
      <c r="E38" s="321"/>
      <c r="F38" s="325">
        <f>IF(ISBLANK(F37+0.24),"",INT(20.0479*(17-(F37+0.24))^1.835))</f>
        <v>548</v>
      </c>
      <c r="G38" s="21">
        <f>IF(ISBLANK(G37),"",INT(1.84523*(G37*100-75)^1.348))</f>
        <v>359</v>
      </c>
      <c r="H38" s="21">
        <f>IF(ISBLANK(H37),"",INT(56.0211*(H37-1.5)^1.05))</f>
        <v>381</v>
      </c>
      <c r="I38" s="21">
        <f>IF(ISBLANK(I37),"",INT(0.188807*(I37*100-210)^1.41))</f>
        <v>319</v>
      </c>
      <c r="J38" s="326">
        <f>IF(ISBLANK(J37),"",INT(0.11193*(254-(J37/$J$8))^1.88))</f>
        <v>377</v>
      </c>
      <c r="K38" s="15">
        <f>K39</f>
        <v>1984</v>
      </c>
      <c r="L38" s="137"/>
    </row>
    <row r="39" spans="1:12" ht="15.75">
      <c r="A39" s="18"/>
      <c r="E39" s="135"/>
      <c r="F39" s="327"/>
      <c r="G39" s="83">
        <f>F38+G38</f>
        <v>907</v>
      </c>
      <c r="H39" s="83">
        <f>G39+H38</f>
        <v>1288</v>
      </c>
      <c r="I39" s="83">
        <f>H39+I38</f>
        <v>1607</v>
      </c>
      <c r="J39" s="328">
        <f>I39+J38</f>
        <v>1984</v>
      </c>
      <c r="K39" s="329">
        <f>SUM(F38:J38)</f>
        <v>1984</v>
      </c>
      <c r="L39" s="137"/>
    </row>
    <row r="40" spans="1:12" ht="15">
      <c r="A40" s="447">
        <f>K39</f>
        <v>1984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135"/>
    </row>
    <row r="41" spans="1:12" ht="15.75">
      <c r="A41" s="18">
        <v>9</v>
      </c>
      <c r="B41" s="18">
        <v>190</v>
      </c>
      <c r="C41" s="442" t="s">
        <v>114</v>
      </c>
      <c r="D41" s="18">
        <v>2000</v>
      </c>
      <c r="E41" s="18" t="s">
        <v>44</v>
      </c>
      <c r="F41" s="322">
        <v>11.82</v>
      </c>
      <c r="G41" s="323">
        <v>1.35</v>
      </c>
      <c r="H41" s="323">
        <v>8.5</v>
      </c>
      <c r="I41" s="323">
        <v>3.66</v>
      </c>
      <c r="J41" s="331">
        <v>0.0021759259259259258</v>
      </c>
      <c r="K41" s="14">
        <f>K43</f>
        <v>1794</v>
      </c>
      <c r="L41" s="23" t="s">
        <v>88</v>
      </c>
    </row>
    <row r="42" spans="1:11" ht="15">
      <c r="A42" s="18"/>
      <c r="F42" s="325">
        <f>IF(ISBLANK(F41+0.24),"",INT(20.0479*(17-(F41+0.24))^1.835))</f>
        <v>375</v>
      </c>
      <c r="G42" s="21">
        <f>IF(ISBLANK(G41),"",INT(1.84523*(G41*100-75)^1.348))</f>
        <v>460</v>
      </c>
      <c r="H42" s="21">
        <f>IF(ISBLANK(H41),"",INT(56.0211*(H41-1.5)^1.05))</f>
        <v>432</v>
      </c>
      <c r="I42" s="21">
        <f>IF(ISBLANK(I41),"",INT(0.188807*(I41*100-210)^1.41))</f>
        <v>233</v>
      </c>
      <c r="J42" s="326">
        <f>IF(ISBLANK(J41),"",INT(0.11193*(254-(J41/$J$8))^1.88))</f>
        <v>294</v>
      </c>
      <c r="K42" s="15">
        <f>K43</f>
        <v>1794</v>
      </c>
    </row>
    <row r="43" spans="1:11" ht="15">
      <c r="A43" s="18"/>
      <c r="F43" s="327"/>
      <c r="G43" s="83">
        <f>F42+G42</f>
        <v>835</v>
      </c>
      <c r="H43" s="83">
        <f>G43+H42</f>
        <v>1267</v>
      </c>
      <c r="I43" s="83">
        <f>H43+I42</f>
        <v>1500</v>
      </c>
      <c r="J43" s="328">
        <f>I43+J42</f>
        <v>1794</v>
      </c>
      <c r="K43" s="329">
        <f>SUM(F42:J42)</f>
        <v>1794</v>
      </c>
    </row>
    <row r="44" spans="1:11" ht="15" customHeight="1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</row>
    <row r="45" spans="1:12" ht="15.75">
      <c r="A45" s="7">
        <v>10</v>
      </c>
      <c r="B45" s="7">
        <v>195</v>
      </c>
      <c r="C45" s="162" t="s">
        <v>134</v>
      </c>
      <c r="D45" s="129">
        <v>241100</v>
      </c>
      <c r="E45" s="321" t="s">
        <v>43</v>
      </c>
      <c r="F45" s="322" t="s">
        <v>148</v>
      </c>
      <c r="G45" s="323">
        <v>1.25</v>
      </c>
      <c r="H45" s="323">
        <v>5.8</v>
      </c>
      <c r="I45" s="323">
        <v>4.06</v>
      </c>
      <c r="J45" s="324">
        <v>0.002170138888888889</v>
      </c>
      <c r="K45" s="14">
        <f>K47</f>
        <v>1640</v>
      </c>
      <c r="L45" s="131" t="s">
        <v>47</v>
      </c>
    </row>
    <row r="46" spans="1:12" ht="15.75">
      <c r="A46" s="116"/>
      <c r="B46" s="116"/>
      <c r="F46" s="325">
        <f>IF(ISBLANK(F45+0.24),"",INT(20.0479*(17-(F45+0.24))^1.835))</f>
        <v>401</v>
      </c>
      <c r="G46" s="21">
        <f>IF(ISBLANK(G45),"",INT(1.84523*(G45*100-75)^1.348))</f>
        <v>359</v>
      </c>
      <c r="H46" s="21">
        <f>IF(ISBLANK(H45),"",INT(56.0211*(H45-1.5)^1.05))</f>
        <v>259</v>
      </c>
      <c r="I46" s="21">
        <f>IF(ISBLANK(I45),"",INT(0.188807*(I45*100-210)^1.41))</f>
        <v>322</v>
      </c>
      <c r="J46" s="326">
        <f>IF(ISBLANK(J45),"",INT(0.11193*(254-(J45/$J$8))^1.88))</f>
        <v>299</v>
      </c>
      <c r="K46" s="15">
        <f>K47</f>
        <v>1640</v>
      </c>
      <c r="L46" s="137"/>
    </row>
    <row r="47" spans="1:12" ht="15.75">
      <c r="A47" s="18"/>
      <c r="F47" s="327"/>
      <c r="G47" s="83">
        <f>F46+G46</f>
        <v>760</v>
      </c>
      <c r="H47" s="83">
        <f>G47+H46</f>
        <v>1019</v>
      </c>
      <c r="I47" s="83">
        <f>H47+I46</f>
        <v>1341</v>
      </c>
      <c r="J47" s="328">
        <f>I47+J46</f>
        <v>1640</v>
      </c>
      <c r="K47" s="329">
        <f>SUM(F46:J46)</f>
        <v>1640</v>
      </c>
      <c r="L47" s="137"/>
    </row>
    <row r="48" spans="1:12" ht="15.75" customHeight="1">
      <c r="A48" s="445"/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137"/>
    </row>
    <row r="49" spans="1:12" ht="15.75">
      <c r="A49" s="18">
        <v>11</v>
      </c>
      <c r="B49" s="18">
        <v>121</v>
      </c>
      <c r="C49" s="442" t="s">
        <v>144</v>
      </c>
      <c r="D49" s="18">
        <v>150201</v>
      </c>
      <c r="E49" s="131" t="s">
        <v>54</v>
      </c>
      <c r="F49" s="322">
        <v>11.65</v>
      </c>
      <c r="G49" s="323">
        <v>1.3</v>
      </c>
      <c r="H49" s="323">
        <v>6.6</v>
      </c>
      <c r="I49" s="323">
        <v>3.89</v>
      </c>
      <c r="J49" s="331">
        <v>0.0023032407407407407</v>
      </c>
      <c r="K49" s="14">
        <f>K51</f>
        <v>1609</v>
      </c>
      <c r="L49" s="23" t="s">
        <v>145</v>
      </c>
    </row>
    <row r="50" spans="1:11" ht="15">
      <c r="A50" s="18"/>
      <c r="F50" s="325">
        <f>IF(ISBLANK(F49+0.24),"",INT(20.0479*(17-(F49+0.24))^1.835))</f>
        <v>399</v>
      </c>
      <c r="G50" s="21">
        <f>IF(ISBLANK(G49),"",INT(1.84523*(G49*100-75)^1.348))</f>
        <v>409</v>
      </c>
      <c r="H50" s="21">
        <f>IF(ISBLANK(H49),"",INT(56.0211*(H49-1.5)^1.05))</f>
        <v>309</v>
      </c>
      <c r="I50" s="21">
        <f>IF(ISBLANK(I49),"",INT(0.188807*(I49*100-210)^1.41))</f>
        <v>283</v>
      </c>
      <c r="J50" s="326">
        <f>IF(ISBLANK(J49),"",INT(0.11193*(254-(J49/$J$8))^1.88))</f>
        <v>209</v>
      </c>
      <c r="K50" s="15">
        <f>K51</f>
        <v>1609</v>
      </c>
    </row>
    <row r="51" spans="1:11" ht="15">
      <c r="A51" s="18"/>
      <c r="F51" s="327"/>
      <c r="G51" s="83">
        <f>F50+G50</f>
        <v>808</v>
      </c>
      <c r="H51" s="83">
        <f>G51+H50</f>
        <v>1117</v>
      </c>
      <c r="I51" s="83">
        <f>H51+I50</f>
        <v>1400</v>
      </c>
      <c r="J51" s="328">
        <f>I51+J50</f>
        <v>1609</v>
      </c>
      <c r="K51" s="329">
        <f>SUM(F50:J50)</f>
        <v>1609</v>
      </c>
    </row>
    <row r="52" spans="1:11" ht="15" customHeight="1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445"/>
    </row>
    <row r="53" spans="1:12" ht="15.75">
      <c r="A53" s="7">
        <v>12</v>
      </c>
      <c r="B53" s="7">
        <v>180</v>
      </c>
      <c r="C53" s="346" t="s">
        <v>138</v>
      </c>
      <c r="D53" s="130">
        <v>120901</v>
      </c>
      <c r="E53" s="131" t="s">
        <v>54</v>
      </c>
      <c r="F53" s="322" t="s">
        <v>152</v>
      </c>
      <c r="G53" s="323">
        <v>1.2</v>
      </c>
      <c r="H53" s="323">
        <v>9.76</v>
      </c>
      <c r="I53" s="323">
        <v>3.91</v>
      </c>
      <c r="J53" s="324">
        <v>0.0024074074074074076</v>
      </c>
      <c r="K53" s="14">
        <f>K55</f>
        <v>1562</v>
      </c>
      <c r="L53" s="130" t="s">
        <v>55</v>
      </c>
    </row>
    <row r="54" spans="1:12" ht="15.75">
      <c r="A54" s="18"/>
      <c r="C54" s="116"/>
      <c r="D54" s="116"/>
      <c r="E54" s="116"/>
      <c r="F54" s="325">
        <f>IF(ISBLANK(F53+0.24),"",INT(20.0479*(17-(F53+0.24))^1.835))</f>
        <v>300</v>
      </c>
      <c r="G54" s="21">
        <f>IF(ISBLANK(G53),"",INT(1.84523*(G53*100-75)^1.348))</f>
        <v>312</v>
      </c>
      <c r="H54" s="21">
        <f>IF(ISBLANK(H53),"",INT(56.0211*(H53-1.5)^1.05))</f>
        <v>514</v>
      </c>
      <c r="I54" s="21">
        <f>IF(ISBLANK(I53),"",INT(0.188807*(I53*100-210)^1.41))</f>
        <v>287</v>
      </c>
      <c r="J54" s="326">
        <f>IF(ISBLANK(J53),"",INT(0.11193*(254-(J53/$J$8))^1.88))</f>
        <v>149</v>
      </c>
      <c r="K54" s="15">
        <f>K55</f>
        <v>1562</v>
      </c>
      <c r="L54" s="136"/>
    </row>
    <row r="55" spans="1:12" ht="15.75">
      <c r="A55" s="18"/>
      <c r="F55" s="327"/>
      <c r="G55" s="83">
        <f>F54+G54</f>
        <v>612</v>
      </c>
      <c r="H55" s="83">
        <f>G55+H54</f>
        <v>1126</v>
      </c>
      <c r="I55" s="83">
        <f>H55+I54</f>
        <v>1413</v>
      </c>
      <c r="J55" s="328">
        <f>I55+J54</f>
        <v>1562</v>
      </c>
      <c r="K55" s="329">
        <f>SUM(F54:J54)</f>
        <v>1562</v>
      </c>
      <c r="L55" s="137"/>
    </row>
    <row r="56" spans="1:12" ht="15.75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137"/>
    </row>
    <row r="57" spans="1:12" ht="15.75">
      <c r="A57" s="18">
        <v>13</v>
      </c>
      <c r="B57" s="18">
        <v>186</v>
      </c>
      <c r="C57" s="135" t="s">
        <v>143</v>
      </c>
      <c r="D57" s="18">
        <v>120801</v>
      </c>
      <c r="E57" s="131" t="s">
        <v>54</v>
      </c>
      <c r="F57" s="322">
        <v>12.75</v>
      </c>
      <c r="G57" s="323">
        <v>1.25</v>
      </c>
      <c r="H57" s="323">
        <v>6.3</v>
      </c>
      <c r="I57" s="323">
        <v>3.69</v>
      </c>
      <c r="J57" s="324">
        <v>0.0020543981481481485</v>
      </c>
      <c r="K57" s="14">
        <f>K60</f>
        <v>1533</v>
      </c>
      <c r="L57" s="23" t="s">
        <v>57</v>
      </c>
    </row>
    <row r="58" spans="1:11" ht="14.25">
      <c r="A58" s="18"/>
      <c r="F58" s="332"/>
      <c r="G58" s="12"/>
      <c r="H58" s="12"/>
      <c r="I58" s="11"/>
      <c r="J58" s="331"/>
      <c r="K58" s="333">
        <f>K60</f>
        <v>1533</v>
      </c>
    </row>
    <row r="59" spans="1:11" ht="15">
      <c r="A59" s="18"/>
      <c r="F59" s="325">
        <f>IF(ISBLANK(F57+0.24),"",INT(20.0479*(17-(F57+0.24))^1.835))</f>
        <v>256</v>
      </c>
      <c r="G59" s="21">
        <f>IF(ISBLANK(G57),"",INT(1.84523*(G57*100-75)^1.348))</f>
        <v>359</v>
      </c>
      <c r="H59" s="21">
        <f>IF(ISBLANK(H57),"",INT(56.0211*(H57-1.5)^1.05))</f>
        <v>290</v>
      </c>
      <c r="I59" s="21">
        <f>IF(ISBLANK(I57),"",INT(0.188807*(I57*100-210)^1.41))</f>
        <v>239</v>
      </c>
      <c r="J59" s="326">
        <f>IF(ISBLANK(J57),"",INT(0.11193*(254-(J57/$J$8))^1.88))</f>
        <v>389</v>
      </c>
      <c r="K59" s="15">
        <f>K60</f>
        <v>1533</v>
      </c>
    </row>
    <row r="60" spans="1:11" ht="15">
      <c r="A60" s="18"/>
      <c r="F60" s="327"/>
      <c r="G60" s="83">
        <f>F59+G59</f>
        <v>615</v>
      </c>
      <c r="H60" s="83">
        <f>G60+H59</f>
        <v>905</v>
      </c>
      <c r="I60" s="83">
        <f>H60+I59</f>
        <v>1144</v>
      </c>
      <c r="J60" s="328">
        <f>I60+J59</f>
        <v>1533</v>
      </c>
      <c r="K60" s="329">
        <f>SUM(F59:J59)</f>
        <v>1533</v>
      </c>
    </row>
    <row r="61" spans="1:11" ht="14.25">
      <c r="A61" s="18"/>
      <c r="F61" s="29"/>
      <c r="G61" s="12"/>
      <c r="H61" s="12"/>
      <c r="I61" s="11"/>
      <c r="J61" s="13"/>
      <c r="K61" s="333">
        <f>K62</f>
        <v>0</v>
      </c>
    </row>
    <row r="62" spans="1:11" ht="12.75">
      <c r="A62" s="18"/>
      <c r="F62" s="317"/>
      <c r="G62" s="18"/>
      <c r="H62" s="18"/>
      <c r="I62" s="334"/>
      <c r="J62" s="18"/>
      <c r="K62" s="18"/>
    </row>
    <row r="63" spans="1:11" ht="12.75">
      <c r="A63" s="18"/>
      <c r="F63" s="317"/>
      <c r="G63" s="18"/>
      <c r="H63" s="18"/>
      <c r="I63" s="334"/>
      <c r="J63" s="18"/>
      <c r="K63" s="18"/>
    </row>
  </sheetData>
  <sheetProtection/>
  <mergeCells count="14">
    <mergeCell ref="A28:K28"/>
    <mergeCell ref="A1:M1"/>
    <mergeCell ref="A5:M5"/>
    <mergeCell ref="A12:K12"/>
    <mergeCell ref="A16:K16"/>
    <mergeCell ref="A20:K20"/>
    <mergeCell ref="A24:K24"/>
    <mergeCell ref="A56:K56"/>
    <mergeCell ref="A32:K32"/>
    <mergeCell ref="A36:K36"/>
    <mergeCell ref="A40:K40"/>
    <mergeCell ref="A44:K44"/>
    <mergeCell ref="A48:K48"/>
    <mergeCell ref="A52:K52"/>
  </mergeCells>
  <printOptions/>
  <pageMargins left="0.69" right="0.48" top="0.35" bottom="0.47" header="0.16" footer="0.16"/>
  <pageSetup horizontalDpi="300" verticalDpi="300" orientation="landscape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P71" sqref="P71"/>
    </sheetView>
  </sheetViews>
  <sheetFormatPr defaultColWidth="9.140625" defaultRowHeight="12.75"/>
  <cols>
    <col min="1" max="1" width="3.421875" style="55" customWidth="1"/>
    <col min="2" max="2" width="6.140625" style="54" customWidth="1"/>
    <col min="3" max="3" width="18.421875" style="52" bestFit="1" customWidth="1"/>
    <col min="4" max="4" width="9.28125" style="53" bestFit="1" customWidth="1"/>
    <col min="5" max="5" width="21.8515625" style="52" bestFit="1" customWidth="1"/>
    <col min="6" max="6" width="9.7109375" style="51" customWidth="1"/>
    <col min="7" max="9" width="9.7109375" style="50" customWidth="1"/>
    <col min="10" max="10" width="9.7109375" style="49" customWidth="1"/>
    <col min="11" max="11" width="9.7109375" style="48" customWidth="1"/>
    <col min="12" max="12" width="11.421875" style="47" bestFit="1" customWidth="1"/>
    <col min="13" max="13" width="6.00390625" style="46" customWidth="1"/>
    <col min="14" max="15" width="8.140625" style="31" customWidth="1"/>
    <col min="16" max="16" width="8.8515625" style="31" customWidth="1"/>
    <col min="17" max="17" width="5.8515625" style="31" bestFit="1" customWidth="1"/>
    <col min="18" max="18" width="8.140625" style="31" customWidth="1"/>
    <col min="19" max="19" width="8.140625" style="45" customWidth="1"/>
    <col min="20" max="20" width="8.140625" style="31" customWidth="1"/>
    <col min="21" max="21" width="8.140625" style="4" customWidth="1"/>
    <col min="22" max="22" width="8.140625" style="31" customWidth="1"/>
    <col min="23" max="16384" width="9.140625" style="31" customWidth="1"/>
  </cols>
  <sheetData>
    <row r="1" spans="1:14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92"/>
    </row>
    <row r="2" spans="1:13" ht="12.75">
      <c r="A2" s="2"/>
      <c r="B2" s="18"/>
      <c r="C2" s="18"/>
      <c r="D2" s="18"/>
      <c r="E2" s="18"/>
      <c r="F2" s="26"/>
      <c r="G2" s="2"/>
      <c r="H2" s="2"/>
      <c r="I2" s="1"/>
      <c r="J2" s="2"/>
      <c r="K2" s="2"/>
      <c r="L2" s="23"/>
      <c r="M2" s="2"/>
    </row>
    <row r="3" spans="1:13" ht="12.75">
      <c r="A3" s="2"/>
      <c r="B3" s="18"/>
      <c r="C3" s="22" t="s">
        <v>39</v>
      </c>
      <c r="D3" s="18"/>
      <c r="E3" s="18"/>
      <c r="F3" s="26"/>
      <c r="G3" s="2"/>
      <c r="H3" s="2"/>
      <c r="I3" s="1"/>
      <c r="J3" s="2"/>
      <c r="K3" s="2"/>
      <c r="L3" s="23"/>
      <c r="M3" s="2"/>
    </row>
    <row r="4" spans="1:13" ht="12.75">
      <c r="A4" s="2"/>
      <c r="B4" s="18"/>
      <c r="C4" s="33"/>
      <c r="D4" s="18"/>
      <c r="E4" s="18"/>
      <c r="F4" s="26"/>
      <c r="G4" s="2"/>
      <c r="H4" s="2"/>
      <c r="I4" s="1"/>
      <c r="J4" s="2"/>
      <c r="K4" s="2"/>
      <c r="L4" s="23"/>
      <c r="M4" s="2"/>
    </row>
    <row r="5" spans="1:13" ht="15.75">
      <c r="A5" s="444" t="s">
        <v>14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15.75">
      <c r="A6" s="44"/>
      <c r="B6" s="44"/>
      <c r="C6" s="44"/>
      <c r="D6" s="44"/>
      <c r="E6" s="44"/>
      <c r="F6" s="369"/>
      <c r="G6" s="370"/>
      <c r="H6" s="370"/>
      <c r="I6" s="370"/>
      <c r="J6" s="370"/>
      <c r="K6" s="44"/>
      <c r="L6" s="85"/>
      <c r="M6" s="44"/>
    </row>
    <row r="7" spans="1:14" s="79" customFormat="1" ht="15" customHeight="1">
      <c r="A7" s="366"/>
      <c r="B7" s="149"/>
      <c r="C7" s="149"/>
      <c r="D7" s="149"/>
      <c r="E7" s="149"/>
      <c r="F7" s="371" t="s">
        <v>4</v>
      </c>
      <c r="G7" s="359" t="s">
        <v>13</v>
      </c>
      <c r="H7" s="359" t="s">
        <v>1</v>
      </c>
      <c r="I7" s="359" t="s">
        <v>2</v>
      </c>
      <c r="J7" s="372" t="s">
        <v>12</v>
      </c>
      <c r="K7" s="373" t="s">
        <v>11</v>
      </c>
      <c r="L7" s="366"/>
      <c r="M7" s="374"/>
      <c r="N7" s="80"/>
    </row>
    <row r="8" spans="1:14" s="79" customFormat="1" ht="15" customHeight="1">
      <c r="A8" s="366"/>
      <c r="B8" s="340"/>
      <c r="C8" s="148"/>
      <c r="D8" s="149"/>
      <c r="E8" s="148"/>
      <c r="F8" s="375"/>
      <c r="G8" s="374"/>
      <c r="H8" s="374"/>
      <c r="I8" s="374"/>
      <c r="J8" s="376">
        <v>1.1574074074074073E-05</v>
      </c>
      <c r="K8" s="377"/>
      <c r="L8" s="378"/>
      <c r="M8" s="379"/>
      <c r="N8" s="80"/>
    </row>
    <row r="9" spans="1:13" ht="15" customHeight="1">
      <c r="A9" s="366"/>
      <c r="B9" s="350"/>
      <c r="C9" s="148"/>
      <c r="D9" s="149"/>
      <c r="E9" s="148"/>
      <c r="F9" s="380"/>
      <c r="G9" s="381"/>
      <c r="H9" s="381"/>
      <c r="I9" s="381"/>
      <c r="J9" s="382"/>
      <c r="K9" s="383" t="e">
        <f>#REF!</f>
        <v>#REF!</v>
      </c>
      <c r="L9" s="384"/>
      <c r="M9" s="367"/>
    </row>
    <row r="10" spans="1:13" ht="15" customHeight="1">
      <c r="A10" s="366">
        <v>1</v>
      </c>
      <c r="B10" s="385">
        <v>83</v>
      </c>
      <c r="C10" s="130" t="s">
        <v>74</v>
      </c>
      <c r="D10" s="131">
        <v>180800</v>
      </c>
      <c r="E10" s="386" t="s">
        <v>45</v>
      </c>
      <c r="F10" s="387" t="s">
        <v>153</v>
      </c>
      <c r="G10" s="391">
        <v>5.66</v>
      </c>
      <c r="H10" s="391">
        <v>10.13</v>
      </c>
      <c r="I10" s="391">
        <v>1.7</v>
      </c>
      <c r="J10" s="392">
        <v>0.0022509259259259258</v>
      </c>
      <c r="K10" s="393">
        <f>K13</f>
        <v>2636</v>
      </c>
      <c r="L10" s="386" t="s">
        <v>72</v>
      </c>
      <c r="M10" s="367"/>
    </row>
    <row r="11" spans="1:13" ht="15" customHeight="1">
      <c r="A11" s="366"/>
      <c r="B11" s="350"/>
      <c r="C11" s="148"/>
      <c r="D11" s="149"/>
      <c r="E11" s="148"/>
      <c r="F11" s="375"/>
      <c r="G11" s="394"/>
      <c r="H11" s="394"/>
      <c r="I11" s="394"/>
      <c r="J11" s="395"/>
      <c r="K11" s="393">
        <f>K13</f>
        <v>2636</v>
      </c>
      <c r="L11" s="396"/>
      <c r="M11" s="367"/>
    </row>
    <row r="12" spans="1:13" ht="15" customHeight="1">
      <c r="A12" s="366"/>
      <c r="B12" s="350"/>
      <c r="C12" s="148"/>
      <c r="D12" s="149"/>
      <c r="E12" s="148"/>
      <c r="F12" s="397">
        <f>IF(ISBLANK(F10+0.24),"",TRUNC(20.5173*(15.5-(F10+0.24))^1.92))</f>
        <v>556</v>
      </c>
      <c r="G12" s="374">
        <f>IF(ISBLANK(G10),"",TRUNC(0.14354*(G10*100-220)^1.4))</f>
        <v>514</v>
      </c>
      <c r="H12" s="374">
        <f>IF(ISBLANK(H10),"",TRUNC(51.39*(H10-1.5)^1.05))</f>
        <v>493</v>
      </c>
      <c r="I12" s="374">
        <f>IF(ISBLANK(I10),"",TRUNC(0.8465*(I10*100-75)^1.42))</f>
        <v>544</v>
      </c>
      <c r="J12" s="398">
        <f>IF(ISBLANK(J10),"",INT(0.08713*(305.5-(J10/$J$8))^1.85))</f>
        <v>529</v>
      </c>
      <c r="K12" s="393">
        <f>K13</f>
        <v>2636</v>
      </c>
      <c r="L12" s="396"/>
      <c r="M12" s="367"/>
    </row>
    <row r="13" spans="1:13" ht="15" customHeight="1">
      <c r="A13" s="366"/>
      <c r="B13" s="350"/>
      <c r="C13" s="148"/>
      <c r="D13" s="149"/>
      <c r="E13" s="148"/>
      <c r="F13" s="380"/>
      <c r="G13" s="381">
        <f>F12+G12</f>
        <v>1070</v>
      </c>
      <c r="H13" s="381">
        <f>G13+H12</f>
        <v>1563</v>
      </c>
      <c r="I13" s="381">
        <f>H13+I12</f>
        <v>2107</v>
      </c>
      <c r="J13" s="399">
        <f>I13+J12</f>
        <v>2636</v>
      </c>
      <c r="K13" s="400">
        <f>SUM(F12:J12)</f>
        <v>2636</v>
      </c>
      <c r="L13" s="396"/>
      <c r="M13" s="367"/>
    </row>
    <row r="14" spans="1:13" ht="15" customHeight="1">
      <c r="A14" s="366"/>
      <c r="B14" s="350"/>
      <c r="C14" s="148"/>
      <c r="D14" s="149"/>
      <c r="E14" s="148"/>
      <c r="F14" s="380"/>
      <c r="G14" s="381"/>
      <c r="H14" s="381"/>
      <c r="I14" s="381"/>
      <c r="J14" s="382"/>
      <c r="K14" s="383">
        <f>K13</f>
        <v>2636</v>
      </c>
      <c r="L14" s="396"/>
      <c r="M14" s="367"/>
    </row>
    <row r="15" spans="1:13" ht="15" customHeight="1">
      <c r="A15" s="366">
        <v>2</v>
      </c>
      <c r="B15" s="385">
        <v>93</v>
      </c>
      <c r="C15" s="368" t="s">
        <v>77</v>
      </c>
      <c r="D15" s="131">
        <v>140500</v>
      </c>
      <c r="E15" s="386" t="s">
        <v>45</v>
      </c>
      <c r="F15" s="387" t="s">
        <v>154</v>
      </c>
      <c r="G15" s="391">
        <v>5.18</v>
      </c>
      <c r="H15" s="391">
        <v>10.89</v>
      </c>
      <c r="I15" s="391">
        <v>1.65</v>
      </c>
      <c r="J15" s="401">
        <v>0.0024328703703703704</v>
      </c>
      <c r="K15" s="402">
        <f>K18</f>
        <v>2527</v>
      </c>
      <c r="L15" s="403" t="s">
        <v>72</v>
      </c>
      <c r="M15" s="367"/>
    </row>
    <row r="16" spans="1:13" ht="15" customHeight="1">
      <c r="A16" s="366"/>
      <c r="B16" s="350"/>
      <c r="C16" s="148"/>
      <c r="D16" s="149"/>
      <c r="E16" s="148"/>
      <c r="F16" s="404"/>
      <c r="G16" s="405"/>
      <c r="H16" s="405"/>
      <c r="I16" s="405"/>
      <c r="J16" s="406"/>
      <c r="K16" s="402">
        <f>K18</f>
        <v>2527</v>
      </c>
      <c r="L16" s="407"/>
      <c r="M16" s="367"/>
    </row>
    <row r="17" spans="1:13" ht="15" customHeight="1">
      <c r="A17" s="366"/>
      <c r="B17" s="350"/>
      <c r="C17" s="148"/>
      <c r="D17" s="149"/>
      <c r="E17" s="148"/>
      <c r="F17" s="408">
        <f>IF(ISBLANK(F15+0.24),"",TRUNC(20.5173*(15.5-(F15+0.24))^1.92))</f>
        <v>668</v>
      </c>
      <c r="G17" s="409">
        <f>IF(ISBLANK(G15),"",TRUNC(0.14354*(G15*100-220)^1.4))</f>
        <v>417</v>
      </c>
      <c r="H17" s="409">
        <f>IF(ISBLANK(H15),"",TRUNC(51.39*(H15-1.5)^1.05))</f>
        <v>539</v>
      </c>
      <c r="I17" s="409">
        <f>IF(ISBLANK(I15),"",TRUNC(0.8465*(I15*100-75)^1.42))</f>
        <v>504</v>
      </c>
      <c r="J17" s="410">
        <f>IF(ISBLANK(J15),"",INT(0.08713*(305.5-(J15/$J$8))^1.85))</f>
        <v>399</v>
      </c>
      <c r="K17" s="402">
        <f>K18</f>
        <v>2527</v>
      </c>
      <c r="L17" s="407"/>
      <c r="M17" s="367"/>
    </row>
    <row r="18" spans="1:13" ht="15" customHeight="1">
      <c r="A18" s="366"/>
      <c r="B18" s="350"/>
      <c r="C18" s="148"/>
      <c r="D18" s="149"/>
      <c r="E18" s="148"/>
      <c r="F18" s="411"/>
      <c r="G18" s="412">
        <f>F17+G17</f>
        <v>1085</v>
      </c>
      <c r="H18" s="412">
        <f>G18+H17</f>
        <v>1624</v>
      </c>
      <c r="I18" s="412">
        <f>H18+I17</f>
        <v>2128</v>
      </c>
      <c r="J18" s="413">
        <f>I18+J17</f>
        <v>2527</v>
      </c>
      <c r="K18" s="414">
        <f>SUM(F17:J17)</f>
        <v>2527</v>
      </c>
      <c r="L18" s="407"/>
      <c r="M18" s="367"/>
    </row>
    <row r="19" spans="1:13" ht="15" customHeight="1">
      <c r="A19" s="366"/>
      <c r="B19" s="350"/>
      <c r="C19" s="148"/>
      <c r="D19" s="149"/>
      <c r="E19" s="148"/>
      <c r="F19" s="411"/>
      <c r="G19" s="412"/>
      <c r="H19" s="412"/>
      <c r="I19" s="412"/>
      <c r="J19" s="415"/>
      <c r="K19" s="416">
        <f>K18</f>
        <v>2527</v>
      </c>
      <c r="L19" s="407"/>
      <c r="M19" s="367"/>
    </row>
    <row r="20" spans="1:13" ht="13.5" customHeight="1" hidden="1">
      <c r="A20" s="366">
        <v>3</v>
      </c>
      <c r="B20" s="385">
        <v>58</v>
      </c>
      <c r="C20" s="130" t="s">
        <v>75</v>
      </c>
      <c r="D20" s="131">
        <v>20500</v>
      </c>
      <c r="E20" s="130" t="s">
        <v>44</v>
      </c>
      <c r="F20" s="417" t="s">
        <v>122</v>
      </c>
      <c r="G20" s="418">
        <v>5.6</v>
      </c>
      <c r="H20" s="418">
        <v>11.47</v>
      </c>
      <c r="I20" s="418">
        <v>1.5</v>
      </c>
      <c r="J20" s="401">
        <v>0.002534490740740741</v>
      </c>
      <c r="K20" s="402" t="e">
        <f>K23</f>
        <v>#VALUE!</v>
      </c>
      <c r="L20" s="419" t="s">
        <v>76</v>
      </c>
      <c r="M20" s="420"/>
    </row>
    <row r="21" spans="1:13" ht="15" customHeight="1" hidden="1">
      <c r="A21" s="366"/>
      <c r="B21" s="420"/>
      <c r="C21" s="421"/>
      <c r="D21" s="421"/>
      <c r="E21" s="421"/>
      <c r="F21" s="404"/>
      <c r="G21" s="405"/>
      <c r="H21" s="405"/>
      <c r="I21" s="405"/>
      <c r="J21" s="406"/>
      <c r="K21" s="402" t="e">
        <f>K23</f>
        <v>#VALUE!</v>
      </c>
      <c r="L21" s="422"/>
      <c r="M21" s="367"/>
    </row>
    <row r="22" spans="1:13" ht="15" customHeight="1" hidden="1">
      <c r="A22" s="366"/>
      <c r="B22" s="350"/>
      <c r="C22" s="148"/>
      <c r="D22" s="149"/>
      <c r="E22" s="148"/>
      <c r="F22" s="408" t="e">
        <f>IF(ISBLANK(F20+0.24),"",TRUNC(20.5173*(15.5-(F20+0.24))^1.92))</f>
        <v>#VALUE!</v>
      </c>
      <c r="G22" s="409">
        <f>IF(ISBLANK(G20),"",TRUNC(0.14354*(G20*100-220)^1.4))</f>
        <v>502</v>
      </c>
      <c r="H22" s="409">
        <f>IF(ISBLANK(H20),"",TRUNC(51.39*(H20-1.5)^1.05))</f>
        <v>574</v>
      </c>
      <c r="I22" s="409">
        <f>IF(ISBLANK(I20),"",TRUNC(0.8465*(I20*100-75)^1.42))</f>
        <v>389</v>
      </c>
      <c r="J22" s="410">
        <f>IF(ISBLANK(J20),"",INT(0.08713*(305.5-(J20/$J$8))^1.85))</f>
        <v>334</v>
      </c>
      <c r="K22" s="402" t="e">
        <f>K23</f>
        <v>#VALUE!</v>
      </c>
      <c r="L22" s="407"/>
      <c r="M22" s="367"/>
    </row>
    <row r="23" spans="1:13" ht="15" customHeight="1" hidden="1">
      <c r="A23" s="366"/>
      <c r="B23" s="350"/>
      <c r="C23" s="148"/>
      <c r="D23" s="149"/>
      <c r="E23" s="148"/>
      <c r="F23" s="411"/>
      <c r="G23" s="412" t="e">
        <f>F22+G22</f>
        <v>#VALUE!</v>
      </c>
      <c r="H23" s="412" t="e">
        <f>G23+H22</f>
        <v>#VALUE!</v>
      </c>
      <c r="I23" s="412" t="e">
        <f>H23+I22</f>
        <v>#VALUE!</v>
      </c>
      <c r="J23" s="413" t="e">
        <f>I23+J22</f>
        <v>#VALUE!</v>
      </c>
      <c r="K23" s="414" t="e">
        <f>SUM(F22:J22)</f>
        <v>#VALUE!</v>
      </c>
      <c r="L23" s="407"/>
      <c r="M23" s="367"/>
    </row>
    <row r="24" spans="1:13" ht="15" customHeight="1" hidden="1">
      <c r="A24" s="366"/>
      <c r="B24" s="350"/>
      <c r="C24" s="148"/>
      <c r="D24" s="149"/>
      <c r="E24" s="148"/>
      <c r="F24" s="411"/>
      <c r="G24" s="412"/>
      <c r="H24" s="412"/>
      <c r="I24" s="412"/>
      <c r="J24" s="415"/>
      <c r="K24" s="416" t="e">
        <f>K23</f>
        <v>#VALUE!</v>
      </c>
      <c r="L24" s="407"/>
      <c r="M24" s="367"/>
    </row>
    <row r="25" spans="1:13" ht="15" customHeight="1">
      <c r="A25" s="366">
        <v>4</v>
      </c>
      <c r="B25" s="385">
        <v>121</v>
      </c>
      <c r="C25" s="129" t="s">
        <v>69</v>
      </c>
      <c r="D25" s="321">
        <v>250400</v>
      </c>
      <c r="E25" s="130" t="s">
        <v>70</v>
      </c>
      <c r="F25" s="387" t="s">
        <v>155</v>
      </c>
      <c r="G25" s="391">
        <v>5.62</v>
      </c>
      <c r="H25" s="391">
        <v>8.34</v>
      </c>
      <c r="I25" s="391">
        <v>1.65</v>
      </c>
      <c r="J25" s="401">
        <v>0.0023869212962962963</v>
      </c>
      <c r="K25" s="402">
        <f>K28</f>
        <v>2421</v>
      </c>
      <c r="L25" s="423" t="s">
        <v>71</v>
      </c>
      <c r="M25" s="367"/>
    </row>
    <row r="26" spans="1:13" ht="15" customHeight="1">
      <c r="A26" s="366"/>
      <c r="B26" s="350"/>
      <c r="C26" s="148"/>
      <c r="D26" s="149"/>
      <c r="E26" s="148"/>
      <c r="F26" s="424"/>
      <c r="G26" s="425"/>
      <c r="H26" s="425"/>
      <c r="I26" s="425"/>
      <c r="J26" s="406"/>
      <c r="K26" s="402">
        <f>K28</f>
        <v>2421</v>
      </c>
      <c r="L26" s="426"/>
      <c r="M26" s="367"/>
    </row>
    <row r="27" spans="1:13" ht="15" customHeight="1">
      <c r="A27" s="366"/>
      <c r="B27" s="350"/>
      <c r="C27" s="148"/>
      <c r="D27" s="149"/>
      <c r="E27" s="148"/>
      <c r="F27" s="427">
        <f>IF(ISBLANK(F25+0.24),"",TRUNC(20.5173*(15.5-(F25+0.24))^1.92))</f>
        <v>595</v>
      </c>
      <c r="G27" s="428">
        <f>IF(ISBLANK(G25),"",TRUNC(0.14354*(G25*100-220)^1.4))</f>
        <v>506</v>
      </c>
      <c r="H27" s="428">
        <f>IF(ISBLANK(H25),"",TRUNC(51.39*(H25-1.5)^1.05))</f>
        <v>386</v>
      </c>
      <c r="I27" s="428">
        <f>IF(ISBLANK(I25),"",TRUNC(0.8465*(I25*100-75)^1.42))</f>
        <v>504</v>
      </c>
      <c r="J27" s="410">
        <f>IF(ISBLANK(J25),"",INT(0.08713*(305.5-(J25/$J$8))^1.85))</f>
        <v>430</v>
      </c>
      <c r="K27" s="402">
        <f>K28</f>
        <v>2421</v>
      </c>
      <c r="L27" s="426"/>
      <c r="M27" s="367"/>
    </row>
    <row r="28" spans="1:13" ht="15" customHeight="1">
      <c r="A28" s="366"/>
      <c r="B28" s="350"/>
      <c r="C28" s="148"/>
      <c r="D28" s="149"/>
      <c r="E28" s="148"/>
      <c r="F28" s="429"/>
      <c r="G28" s="430">
        <f>F27+G27</f>
        <v>1101</v>
      </c>
      <c r="H28" s="430">
        <f>G28+H27</f>
        <v>1487</v>
      </c>
      <c r="I28" s="430">
        <f>H28+I27</f>
        <v>1991</v>
      </c>
      <c r="J28" s="413">
        <f>I28+J27</f>
        <v>2421</v>
      </c>
      <c r="K28" s="414">
        <f>SUM(F27:J27)</f>
        <v>2421</v>
      </c>
      <c r="L28" s="426"/>
      <c r="M28" s="367"/>
    </row>
    <row r="29" spans="1:13" ht="15" customHeight="1">
      <c r="A29" s="366"/>
      <c r="B29" s="350"/>
      <c r="C29" s="148"/>
      <c r="D29" s="149"/>
      <c r="E29" s="148"/>
      <c r="F29" s="429"/>
      <c r="G29" s="430"/>
      <c r="H29" s="430"/>
      <c r="I29" s="430"/>
      <c r="J29" s="415"/>
      <c r="K29" s="416">
        <f>K28</f>
        <v>2421</v>
      </c>
      <c r="L29" s="426"/>
      <c r="M29" s="367"/>
    </row>
    <row r="30" spans="1:13" ht="15" customHeight="1">
      <c r="A30" s="366">
        <v>5</v>
      </c>
      <c r="B30" s="385">
        <v>133</v>
      </c>
      <c r="C30" s="129" t="s">
        <v>78</v>
      </c>
      <c r="D30" s="321">
        <v>150501</v>
      </c>
      <c r="E30" s="130" t="s">
        <v>70</v>
      </c>
      <c r="F30" s="387" t="s">
        <v>156</v>
      </c>
      <c r="G30" s="391">
        <v>5.07</v>
      </c>
      <c r="H30" s="391">
        <v>9.76</v>
      </c>
      <c r="I30" s="391">
        <v>1.55</v>
      </c>
      <c r="J30" s="401">
        <v>0.0023766203703703705</v>
      </c>
      <c r="K30" s="402">
        <f>K33</f>
        <v>2186</v>
      </c>
      <c r="L30" s="431" t="s">
        <v>57</v>
      </c>
      <c r="M30" s="367"/>
    </row>
    <row r="31" spans="1:13" ht="15" customHeight="1">
      <c r="A31" s="366"/>
      <c r="B31" s="420"/>
      <c r="C31" s="421"/>
      <c r="D31" s="421"/>
      <c r="E31" s="421"/>
      <c r="F31" s="424"/>
      <c r="G31" s="425"/>
      <c r="H31" s="425"/>
      <c r="I31" s="425"/>
      <c r="J31" s="406"/>
      <c r="K31" s="402">
        <f>K33</f>
        <v>2186</v>
      </c>
      <c r="L31" s="432"/>
      <c r="M31" s="367"/>
    </row>
    <row r="32" spans="1:13" ht="15" customHeight="1">
      <c r="A32" s="366"/>
      <c r="B32" s="350"/>
      <c r="C32" s="148"/>
      <c r="D32" s="149"/>
      <c r="E32" s="148"/>
      <c r="F32" s="427">
        <f>IF(ISBLANK(F30+0.24),"",TRUNC(20.5173*(15.5-(F30+0.24))^1.92))</f>
        <v>456</v>
      </c>
      <c r="G32" s="428">
        <f>IF(ISBLANK(G30),"",TRUNC(0.14354*(G30*100-220)^1.4))</f>
        <v>396</v>
      </c>
      <c r="H32" s="428">
        <f>IF(ISBLANK(H30),"",TRUNC(51.39*(H30-1.5)^1.05))</f>
        <v>471</v>
      </c>
      <c r="I32" s="428">
        <f>IF(ISBLANK(I30),"",TRUNC(0.8465*(I30*100-75)^1.42))</f>
        <v>426</v>
      </c>
      <c r="J32" s="410">
        <f>IF(ISBLANK(J30),"",INT(0.08713*(305.5-(J30/$J$8))^1.85))</f>
        <v>437</v>
      </c>
      <c r="K32" s="402">
        <f>K33</f>
        <v>2186</v>
      </c>
      <c r="L32" s="407"/>
      <c r="M32" s="367"/>
    </row>
    <row r="33" spans="1:13" ht="15" customHeight="1">
      <c r="A33" s="366"/>
      <c r="B33" s="350"/>
      <c r="C33" s="148"/>
      <c r="D33" s="149"/>
      <c r="E33" s="148"/>
      <c r="F33" s="429"/>
      <c r="G33" s="430">
        <f>F32+G32</f>
        <v>852</v>
      </c>
      <c r="H33" s="430">
        <f>G33+H32</f>
        <v>1323</v>
      </c>
      <c r="I33" s="430">
        <f>H33+I32</f>
        <v>1749</v>
      </c>
      <c r="J33" s="413">
        <f>I33+J32</f>
        <v>2186</v>
      </c>
      <c r="K33" s="414">
        <f>SUM(F32:J32)</f>
        <v>2186</v>
      </c>
      <c r="L33" s="407"/>
      <c r="M33" s="367"/>
    </row>
    <row r="34" spans="1:13" ht="2.25" customHeight="1">
      <c r="A34" s="366"/>
      <c r="B34" s="350"/>
      <c r="C34" s="148"/>
      <c r="D34" s="149"/>
      <c r="E34" s="148"/>
      <c r="F34" s="429"/>
      <c r="G34" s="430"/>
      <c r="H34" s="430"/>
      <c r="I34" s="430"/>
      <c r="J34" s="415"/>
      <c r="K34" s="416">
        <f>K33</f>
        <v>2186</v>
      </c>
      <c r="L34" s="407"/>
      <c r="M34" s="367"/>
    </row>
    <row r="35" spans="1:21" s="66" customFormat="1" ht="2.25" customHeight="1" hidden="1">
      <c r="A35" s="350">
        <v>6</v>
      </c>
      <c r="B35" s="350">
        <v>180</v>
      </c>
      <c r="C35" s="148" t="s">
        <v>108</v>
      </c>
      <c r="D35" s="149">
        <v>260901</v>
      </c>
      <c r="E35" s="144" t="s">
        <v>43</v>
      </c>
      <c r="F35" s="387" t="s">
        <v>123</v>
      </c>
      <c r="G35" s="391">
        <v>4.52</v>
      </c>
      <c r="H35" s="391">
        <v>9.99</v>
      </c>
      <c r="I35" s="391">
        <v>1.45</v>
      </c>
      <c r="J35" s="401">
        <v>0.0023467592592592594</v>
      </c>
      <c r="K35" s="402" t="e">
        <f>K38</f>
        <v>#VALUE!</v>
      </c>
      <c r="L35" s="433" t="s">
        <v>104</v>
      </c>
      <c r="M35" s="367"/>
      <c r="S35" s="78"/>
      <c r="U35" s="77"/>
    </row>
    <row r="36" spans="1:15" ht="15" customHeight="1" hidden="1">
      <c r="A36" s="350"/>
      <c r="B36" s="350"/>
      <c r="C36" s="148"/>
      <c r="D36" s="149"/>
      <c r="E36" s="148"/>
      <c r="F36" s="424"/>
      <c r="G36" s="425"/>
      <c r="H36" s="425"/>
      <c r="I36" s="425"/>
      <c r="J36" s="406"/>
      <c r="K36" s="402" t="e">
        <f>K38</f>
        <v>#VALUE!</v>
      </c>
      <c r="L36" s="426"/>
      <c r="M36" s="367"/>
      <c r="O36" s="76"/>
    </row>
    <row r="37" spans="1:13" ht="15" customHeight="1" hidden="1">
      <c r="A37" s="350"/>
      <c r="B37" s="350"/>
      <c r="C37" s="148"/>
      <c r="D37" s="149"/>
      <c r="E37" s="148"/>
      <c r="F37" s="427" t="e">
        <f>IF(ISBLANK(F35+0.24),"",TRUNC(20.5173*(15.5-(F35+0.24))^1.92))</f>
        <v>#VALUE!</v>
      </c>
      <c r="G37" s="428">
        <f>IF(ISBLANK(G35),"",TRUNC(0.14354*(G35*100-220)^1.4))</f>
        <v>294</v>
      </c>
      <c r="H37" s="428">
        <f>IF(ISBLANK(H35),"",TRUNC(51.39*(H35-1.5)^1.05))</f>
        <v>485</v>
      </c>
      <c r="I37" s="428">
        <f>IF(ISBLANK(I35),"",TRUNC(0.8465*(I35*100-75)^1.42))</f>
        <v>352</v>
      </c>
      <c r="J37" s="410">
        <f>IF(ISBLANK(J35),"",INT(0.08713*(305.5-(J35/$J$8))^1.85))</f>
        <v>459</v>
      </c>
      <c r="K37" s="402" t="e">
        <f>K38</f>
        <v>#VALUE!</v>
      </c>
      <c r="L37" s="426"/>
      <c r="M37" s="367"/>
    </row>
    <row r="38" spans="1:13" ht="15" customHeight="1" hidden="1">
      <c r="A38" s="350"/>
      <c r="B38" s="350"/>
      <c r="C38" s="148"/>
      <c r="D38" s="149"/>
      <c r="E38" s="148"/>
      <c r="F38" s="429"/>
      <c r="G38" s="430" t="e">
        <f>F37+G37</f>
        <v>#VALUE!</v>
      </c>
      <c r="H38" s="430" t="e">
        <f>G38+H37</f>
        <v>#VALUE!</v>
      </c>
      <c r="I38" s="430" t="e">
        <f>H38+I37</f>
        <v>#VALUE!</v>
      </c>
      <c r="J38" s="413" t="e">
        <f>I38+J37</f>
        <v>#VALUE!</v>
      </c>
      <c r="K38" s="414" t="e">
        <f>SUM(F37:J37)</f>
        <v>#VALUE!</v>
      </c>
      <c r="L38" s="426"/>
      <c r="M38" s="367"/>
    </row>
    <row r="39" spans="1:13" ht="15" customHeight="1" hidden="1">
      <c r="A39" s="350"/>
      <c r="B39" s="350"/>
      <c r="C39" s="148"/>
      <c r="D39" s="149"/>
      <c r="E39" s="148"/>
      <c r="F39" s="429"/>
      <c r="G39" s="430"/>
      <c r="H39" s="430"/>
      <c r="I39" s="430"/>
      <c r="J39" s="415"/>
      <c r="K39" s="416" t="e">
        <f>K38</f>
        <v>#VALUE!</v>
      </c>
      <c r="L39" s="426"/>
      <c r="M39" s="367"/>
    </row>
    <row r="40" spans="1:13" ht="15" customHeight="1">
      <c r="A40" s="366">
        <v>7</v>
      </c>
      <c r="B40" s="385">
        <v>127</v>
      </c>
      <c r="C40" s="145" t="s">
        <v>113</v>
      </c>
      <c r="D40" s="145">
        <v>201000</v>
      </c>
      <c r="E40" s="145" t="s">
        <v>70</v>
      </c>
      <c r="F40" s="387" t="s">
        <v>157</v>
      </c>
      <c r="G40" s="391">
        <v>4.62</v>
      </c>
      <c r="H40" s="391">
        <v>8.89</v>
      </c>
      <c r="I40" s="391">
        <v>1.45</v>
      </c>
      <c r="J40" s="401">
        <v>0.0025002314814814813</v>
      </c>
      <c r="K40" s="402">
        <f>K43</f>
        <v>1892</v>
      </c>
      <c r="L40" s="433" t="s">
        <v>71</v>
      </c>
      <c r="M40" s="367"/>
    </row>
    <row r="41" spans="1:13" ht="15" customHeight="1">
      <c r="A41" s="366"/>
      <c r="B41" s="434"/>
      <c r="C41" s="435"/>
      <c r="D41" s="339"/>
      <c r="E41" s="435"/>
      <c r="F41" s="424"/>
      <c r="G41" s="425"/>
      <c r="H41" s="425"/>
      <c r="I41" s="425"/>
      <c r="J41" s="406"/>
      <c r="K41" s="402">
        <f>K43</f>
        <v>1892</v>
      </c>
      <c r="L41" s="436"/>
      <c r="M41" s="367"/>
    </row>
    <row r="42" spans="1:13" ht="15" customHeight="1">
      <c r="A42" s="366"/>
      <c r="B42" s="434"/>
      <c r="C42" s="435"/>
      <c r="D42" s="339"/>
      <c r="E42" s="435"/>
      <c r="F42" s="427">
        <f>IF(ISBLANK(F40+0.24),"",TRUNC(20.5173*(15.5-(F40+0.24))^1.92))</f>
        <v>454</v>
      </c>
      <c r="G42" s="428">
        <f>IF(ISBLANK(G40),"",TRUNC(0.14354*(G40*100-220)^1.4))</f>
        <v>312</v>
      </c>
      <c r="H42" s="428">
        <f>IF(ISBLANK(H40),"",TRUNC(51.39*(H40-1.5)^1.05))</f>
        <v>419</v>
      </c>
      <c r="I42" s="428">
        <f>IF(ISBLANK(I40),"",TRUNC(0.8465*(I40*100-75)^1.42))</f>
        <v>352</v>
      </c>
      <c r="J42" s="410">
        <f>IF(ISBLANK(J40),"",INT(0.08713*(305.5-(J40/$J$8))^1.85))</f>
        <v>355</v>
      </c>
      <c r="K42" s="402">
        <f>K43</f>
        <v>1892</v>
      </c>
      <c r="L42" s="426"/>
      <c r="M42" s="367"/>
    </row>
    <row r="43" spans="1:13" ht="15" customHeight="1">
      <c r="A43" s="366"/>
      <c r="B43" s="350"/>
      <c r="C43" s="148"/>
      <c r="D43" s="149"/>
      <c r="E43" s="148"/>
      <c r="F43" s="429"/>
      <c r="G43" s="430">
        <f>F42+G42</f>
        <v>766</v>
      </c>
      <c r="H43" s="430">
        <f>G43+H42</f>
        <v>1185</v>
      </c>
      <c r="I43" s="430">
        <f>H43+I42</f>
        <v>1537</v>
      </c>
      <c r="J43" s="413">
        <f>I43+J42</f>
        <v>1892</v>
      </c>
      <c r="K43" s="414">
        <f>SUM(F42:J42)</f>
        <v>1892</v>
      </c>
      <c r="L43" s="426"/>
      <c r="M43" s="367"/>
    </row>
    <row r="44" spans="1:13" ht="15" customHeight="1">
      <c r="A44" s="366">
        <v>8</v>
      </c>
      <c r="B44" s="385">
        <v>129</v>
      </c>
      <c r="C44" s="129" t="s">
        <v>73</v>
      </c>
      <c r="D44" s="321">
        <v>10801</v>
      </c>
      <c r="E44" s="130" t="s">
        <v>70</v>
      </c>
      <c r="F44" s="387" t="s">
        <v>158</v>
      </c>
      <c r="G44" s="391">
        <v>4.65</v>
      </c>
      <c r="H44" s="391">
        <v>8.59</v>
      </c>
      <c r="I44" s="391">
        <v>1.35</v>
      </c>
      <c r="J44" s="401">
        <v>0.0023766203703703705</v>
      </c>
      <c r="K44" s="402">
        <f>K47</f>
        <v>1875</v>
      </c>
      <c r="L44" s="437" t="s">
        <v>71</v>
      </c>
      <c r="M44" s="367"/>
    </row>
    <row r="45" spans="1:13" ht="15" customHeight="1">
      <c r="A45" s="366"/>
      <c r="B45" s="350"/>
      <c r="C45" s="148"/>
      <c r="D45" s="149"/>
      <c r="E45" s="148"/>
      <c r="F45" s="424"/>
      <c r="G45" s="425"/>
      <c r="H45" s="425"/>
      <c r="I45" s="425"/>
      <c r="J45" s="406"/>
      <c r="K45" s="402">
        <f>K47</f>
        <v>1875</v>
      </c>
      <c r="L45" s="407"/>
      <c r="M45" s="367"/>
    </row>
    <row r="46" spans="1:13" ht="15" customHeight="1">
      <c r="A46" s="366"/>
      <c r="B46" s="350"/>
      <c r="C46" s="148"/>
      <c r="D46" s="149"/>
      <c r="E46" s="148"/>
      <c r="F46" s="427">
        <f>IF(ISBLANK(F44+0.24),"",TRUNC(20.5173*(15.5-(F44+0.24))^1.92))</f>
        <v>437</v>
      </c>
      <c r="G46" s="428">
        <f>IF(ISBLANK(G44),"",TRUNC(0.14354*(G44*100-220)^1.4))</f>
        <v>317</v>
      </c>
      <c r="H46" s="428">
        <f>IF(ISBLANK(H44),"",TRUNC(51.39*(H44-1.5)^1.05))</f>
        <v>401</v>
      </c>
      <c r="I46" s="428">
        <f>IF(ISBLANK(I44),"",TRUNC(0.8465*(I44*100-75)^1.42))</f>
        <v>283</v>
      </c>
      <c r="J46" s="410">
        <f>IF(ISBLANK(J44),"",INT(0.08713*(305.5-(J44/$J$8))^1.85))</f>
        <v>437</v>
      </c>
      <c r="K46" s="402">
        <f>K47</f>
        <v>1875</v>
      </c>
      <c r="L46" s="407"/>
      <c r="M46" s="367"/>
    </row>
    <row r="47" spans="1:19" ht="15" customHeight="1">
      <c r="A47" s="366"/>
      <c r="B47" s="350"/>
      <c r="C47" s="148"/>
      <c r="D47" s="149"/>
      <c r="E47" s="148"/>
      <c r="F47" s="429"/>
      <c r="G47" s="430">
        <f>F46+G46</f>
        <v>754</v>
      </c>
      <c r="H47" s="430">
        <f>G47+H46</f>
        <v>1155</v>
      </c>
      <c r="I47" s="430">
        <f>H47+I46</f>
        <v>1438</v>
      </c>
      <c r="J47" s="413">
        <f>I47+J46</f>
        <v>1875</v>
      </c>
      <c r="K47" s="414">
        <f>SUM(F46:J46)</f>
        <v>1875</v>
      </c>
      <c r="L47" s="407"/>
      <c r="M47" s="367"/>
      <c r="S47" s="31"/>
    </row>
    <row r="48" spans="1:19" ht="15" customHeight="1">
      <c r="A48" s="366"/>
      <c r="B48" s="350"/>
      <c r="C48" s="148"/>
      <c r="D48" s="149"/>
      <c r="E48" s="148"/>
      <c r="F48" s="429"/>
      <c r="G48" s="430"/>
      <c r="H48" s="430"/>
      <c r="I48" s="430"/>
      <c r="J48" s="415"/>
      <c r="K48" s="416">
        <f>K47</f>
        <v>1875</v>
      </c>
      <c r="L48" s="407"/>
      <c r="M48" s="367"/>
      <c r="S48" s="31"/>
    </row>
    <row r="49" spans="1:19" ht="15" customHeight="1">
      <c r="A49" s="366">
        <v>9</v>
      </c>
      <c r="B49" s="385">
        <v>81</v>
      </c>
      <c r="C49" s="438" t="s">
        <v>81</v>
      </c>
      <c r="D49" s="438">
        <v>70600</v>
      </c>
      <c r="E49" s="153" t="s">
        <v>45</v>
      </c>
      <c r="F49" s="387" t="s">
        <v>159</v>
      </c>
      <c r="G49" s="391">
        <v>4.74</v>
      </c>
      <c r="H49" s="391">
        <v>8.85</v>
      </c>
      <c r="I49" s="391">
        <v>1.3</v>
      </c>
      <c r="J49" s="401">
        <v>0.0025762731481481483</v>
      </c>
      <c r="K49" s="402">
        <f>K52</f>
        <v>1821</v>
      </c>
      <c r="L49" s="423" t="s">
        <v>51</v>
      </c>
      <c r="M49" s="367"/>
      <c r="S49" s="31"/>
    </row>
    <row r="50" spans="1:19" ht="15" customHeight="1">
      <c r="A50" s="366"/>
      <c r="B50" s="434"/>
      <c r="C50" s="435"/>
      <c r="D50" s="339"/>
      <c r="E50" s="435"/>
      <c r="F50" s="424"/>
      <c r="G50" s="425"/>
      <c r="H50" s="425"/>
      <c r="I50" s="425"/>
      <c r="J50" s="406"/>
      <c r="K50" s="402">
        <f>K52</f>
        <v>1821</v>
      </c>
      <c r="L50" s="436"/>
      <c r="M50" s="367"/>
      <c r="S50" s="31"/>
    </row>
    <row r="51" spans="1:19" ht="15" customHeight="1">
      <c r="A51" s="366"/>
      <c r="B51" s="434"/>
      <c r="C51" s="435"/>
      <c r="D51" s="339"/>
      <c r="E51" s="435"/>
      <c r="F51" s="427">
        <f>IF(ISBLANK(F49+0.24),"",TRUNC(20.5173*(15.5-(F49+0.24))^1.92))</f>
        <v>513</v>
      </c>
      <c r="G51" s="428">
        <f>IF(ISBLANK(G49),"",TRUNC(0.14354*(G49*100-220)^1.4))</f>
        <v>333</v>
      </c>
      <c r="H51" s="428">
        <f>IF(ISBLANK(H49),"",TRUNC(51.39*(H49-1.5)^1.05))</f>
        <v>417</v>
      </c>
      <c r="I51" s="428">
        <f>IF(ISBLANK(I49),"",TRUNC(0.8465*(I49*100-75)^1.42))</f>
        <v>250</v>
      </c>
      <c r="J51" s="410">
        <f>IF(ISBLANK(J49),"",INT(0.08713*(305.5-(J49/$J$8))^1.85))</f>
        <v>308</v>
      </c>
      <c r="K51" s="402">
        <f>K52</f>
        <v>1821</v>
      </c>
      <c r="L51" s="426"/>
      <c r="M51" s="367"/>
      <c r="S51" s="31"/>
    </row>
    <row r="52" spans="1:19" ht="15" customHeight="1">
      <c r="A52" s="366"/>
      <c r="B52" s="434"/>
      <c r="C52" s="435"/>
      <c r="D52" s="339"/>
      <c r="E52" s="435"/>
      <c r="F52" s="429"/>
      <c r="G52" s="430">
        <f>F51+G51</f>
        <v>846</v>
      </c>
      <c r="H52" s="430">
        <f>G52+H51</f>
        <v>1263</v>
      </c>
      <c r="I52" s="430">
        <f>H52+I51</f>
        <v>1513</v>
      </c>
      <c r="J52" s="413">
        <f>I52+J51</f>
        <v>1821</v>
      </c>
      <c r="K52" s="414">
        <f>SUM(F51:J51)</f>
        <v>1821</v>
      </c>
      <c r="L52" s="426"/>
      <c r="M52" s="367"/>
      <c r="S52" s="31"/>
    </row>
    <row r="53" spans="1:19" ht="15" customHeight="1">
      <c r="A53" s="366"/>
      <c r="B53" s="385"/>
      <c r="C53" s="438"/>
      <c r="D53" s="438"/>
      <c r="E53" s="153"/>
      <c r="F53" s="429"/>
      <c r="G53" s="430"/>
      <c r="H53" s="430"/>
      <c r="I53" s="430"/>
      <c r="J53" s="415"/>
      <c r="K53" s="416">
        <f>K52</f>
        <v>1821</v>
      </c>
      <c r="L53" s="426"/>
      <c r="M53" s="367"/>
      <c r="S53" s="31"/>
    </row>
    <row r="54" spans="1:19" ht="15" customHeight="1">
      <c r="A54" s="366">
        <v>10</v>
      </c>
      <c r="B54" s="385">
        <v>42</v>
      </c>
      <c r="C54" s="439" t="s">
        <v>79</v>
      </c>
      <c r="D54" s="356" t="s">
        <v>146</v>
      </c>
      <c r="E54" s="349" t="s">
        <v>43</v>
      </c>
      <c r="F54" s="387" t="s">
        <v>160</v>
      </c>
      <c r="G54" s="391">
        <v>4.19</v>
      </c>
      <c r="H54" s="391">
        <v>8.44</v>
      </c>
      <c r="I54" s="391">
        <v>1.5</v>
      </c>
      <c r="J54" s="401">
        <v>0.0026625</v>
      </c>
      <c r="K54" s="402">
        <f>K57</f>
        <v>1803</v>
      </c>
      <c r="L54" s="419" t="s">
        <v>65</v>
      </c>
      <c r="M54" s="367"/>
      <c r="S54" s="31"/>
    </row>
    <row r="55" spans="1:19" ht="15" customHeight="1">
      <c r="A55" s="366"/>
      <c r="B55" s="420"/>
      <c r="C55" s="421"/>
      <c r="D55" s="421"/>
      <c r="E55" s="421"/>
      <c r="F55" s="424"/>
      <c r="G55" s="425"/>
      <c r="H55" s="425"/>
      <c r="I55" s="425"/>
      <c r="J55" s="406"/>
      <c r="K55" s="402">
        <f>K57</f>
        <v>1803</v>
      </c>
      <c r="L55" s="407"/>
      <c r="M55" s="367"/>
      <c r="S55" s="31"/>
    </row>
    <row r="56" spans="1:19" ht="15" customHeight="1">
      <c r="A56" s="366"/>
      <c r="B56" s="350"/>
      <c r="C56" s="148"/>
      <c r="D56" s="149"/>
      <c r="E56" s="148"/>
      <c r="F56" s="427">
        <f>IF(ISBLANK(F54+0.24),"",TRUNC(20.5173*(15.5-(F54+0.24))^1.92))</f>
        <v>526</v>
      </c>
      <c r="G56" s="428">
        <f>IF(ISBLANK(G54),"",TRUNC(0.14354*(G54*100-220)^1.4))</f>
        <v>237</v>
      </c>
      <c r="H56" s="428">
        <f>IF(ISBLANK(H54),"",TRUNC(51.39*(H54-1.5)^1.05))</f>
        <v>392</v>
      </c>
      <c r="I56" s="428">
        <f>IF(ISBLANK(I54),"",TRUNC(0.8465*(I54*100-75)^1.42))</f>
        <v>389</v>
      </c>
      <c r="J56" s="410">
        <f>IF(ISBLANK(J54),"",INT(0.08713*(305.5-(J54/$J$8))^1.85))</f>
        <v>259</v>
      </c>
      <c r="K56" s="402">
        <f>K57</f>
        <v>1803</v>
      </c>
      <c r="L56" s="407"/>
      <c r="M56" s="367"/>
      <c r="S56" s="31"/>
    </row>
    <row r="57" spans="1:19" ht="15" customHeight="1">
      <c r="A57" s="366"/>
      <c r="B57" s="350"/>
      <c r="C57" s="148"/>
      <c r="D57" s="149"/>
      <c r="E57" s="148"/>
      <c r="F57" s="429"/>
      <c r="G57" s="430">
        <f>F56+G56</f>
        <v>763</v>
      </c>
      <c r="H57" s="430">
        <f>G57+H56</f>
        <v>1155</v>
      </c>
      <c r="I57" s="430">
        <f>H57+I56</f>
        <v>1544</v>
      </c>
      <c r="J57" s="413">
        <f>I57+J56</f>
        <v>1803</v>
      </c>
      <c r="K57" s="414">
        <f>SUM(F56:J56)</f>
        <v>1803</v>
      </c>
      <c r="L57" s="407"/>
      <c r="M57" s="367"/>
      <c r="S57" s="66"/>
    </row>
    <row r="58" spans="1:13" ht="15" customHeight="1">
      <c r="A58" s="366"/>
      <c r="B58" s="350"/>
      <c r="C58" s="148"/>
      <c r="D58" s="149"/>
      <c r="E58" s="148"/>
      <c r="F58" s="429"/>
      <c r="G58" s="430"/>
      <c r="H58" s="430"/>
      <c r="I58" s="430"/>
      <c r="J58" s="415"/>
      <c r="K58" s="416">
        <f>K57</f>
        <v>1803</v>
      </c>
      <c r="L58" s="407"/>
      <c r="M58" s="367"/>
    </row>
    <row r="59" spans="1:13" ht="13.5" customHeight="1">
      <c r="A59" s="366">
        <v>11</v>
      </c>
      <c r="B59" s="385">
        <v>92</v>
      </c>
      <c r="C59" s="129" t="s">
        <v>147</v>
      </c>
      <c r="D59" s="321">
        <v>211201</v>
      </c>
      <c r="E59" s="130" t="s">
        <v>45</v>
      </c>
      <c r="F59" s="387" t="s">
        <v>161</v>
      </c>
      <c r="G59" s="391">
        <v>4.57</v>
      </c>
      <c r="H59" s="391">
        <v>6.92</v>
      </c>
      <c r="I59" s="391">
        <v>1.4</v>
      </c>
      <c r="J59" s="401">
        <v>0.0027974537037037035</v>
      </c>
      <c r="K59" s="402">
        <f>K62</f>
        <v>1516</v>
      </c>
      <c r="L59" s="423" t="s">
        <v>72</v>
      </c>
      <c r="M59" s="367"/>
    </row>
    <row r="60" spans="1:13" ht="1.5" customHeight="1" hidden="1">
      <c r="A60" s="366"/>
      <c r="B60" s="350"/>
      <c r="C60" s="148"/>
      <c r="D60" s="149"/>
      <c r="E60" s="148"/>
      <c r="F60" s="424"/>
      <c r="G60" s="425"/>
      <c r="H60" s="425"/>
      <c r="I60" s="425"/>
      <c r="J60" s="406"/>
      <c r="K60" s="402">
        <f>K62</f>
        <v>1516</v>
      </c>
      <c r="L60" s="426"/>
      <c r="M60" s="367"/>
    </row>
    <row r="61" spans="1:13" ht="15" customHeight="1" hidden="1">
      <c r="A61" s="366"/>
      <c r="B61" s="350"/>
      <c r="C61" s="148"/>
      <c r="D61" s="149"/>
      <c r="E61" s="148"/>
      <c r="F61" s="427">
        <f>IF(ISBLANK(F59+0.24),"",TRUNC(20.5173*(15.5-(F59+0.24))^1.92))</f>
        <v>403</v>
      </c>
      <c r="G61" s="428">
        <f>IF(ISBLANK(G59),"",TRUNC(0.14354*(G59*100-220)^1.4))</f>
        <v>303</v>
      </c>
      <c r="H61" s="428">
        <f>IF(ISBLANK(H59),"",TRUNC(51.39*(H59-1.5)^1.05))</f>
        <v>303</v>
      </c>
      <c r="I61" s="428">
        <f>IF(ISBLANK(I59),"",TRUNC(0.8465*(I59*100-75)^1.42))</f>
        <v>317</v>
      </c>
      <c r="J61" s="410">
        <f>IF(ISBLANK(J59),"",INT(0.08713*(305.5-(J59/$J$8))^1.85))</f>
        <v>190</v>
      </c>
      <c r="K61" s="402">
        <f>K62</f>
        <v>1516</v>
      </c>
      <c r="L61" s="426"/>
      <c r="M61" s="367"/>
    </row>
    <row r="62" spans="1:13" ht="15" customHeight="1" hidden="1">
      <c r="A62" s="366"/>
      <c r="B62" s="350"/>
      <c r="C62" s="148"/>
      <c r="D62" s="149"/>
      <c r="E62" s="148"/>
      <c r="F62" s="429"/>
      <c r="G62" s="430">
        <f>F61+G61</f>
        <v>706</v>
      </c>
      <c r="H62" s="430">
        <f>G62+H61</f>
        <v>1009</v>
      </c>
      <c r="I62" s="430">
        <f>H62+I61</f>
        <v>1326</v>
      </c>
      <c r="J62" s="413">
        <f>I62+J61</f>
        <v>1516</v>
      </c>
      <c r="K62" s="414">
        <f>SUM(F61:J61)</f>
        <v>1516</v>
      </c>
      <c r="L62" s="426"/>
      <c r="M62" s="367"/>
    </row>
    <row r="63" spans="1:13" ht="15" customHeight="1" hidden="1">
      <c r="A63" s="366"/>
      <c r="B63" s="350"/>
      <c r="C63" s="148"/>
      <c r="D63" s="149"/>
      <c r="E63" s="148"/>
      <c r="F63" s="429"/>
      <c r="G63" s="430"/>
      <c r="H63" s="430"/>
      <c r="I63" s="430"/>
      <c r="J63" s="415"/>
      <c r="K63" s="416">
        <f>K62</f>
        <v>1516</v>
      </c>
      <c r="L63" s="426"/>
      <c r="M63" s="367"/>
    </row>
    <row r="64" spans="1:13" ht="15" customHeight="1" hidden="1">
      <c r="A64" s="350">
        <v>12</v>
      </c>
      <c r="B64" s="350">
        <v>196</v>
      </c>
      <c r="C64" s="148" t="s">
        <v>117</v>
      </c>
      <c r="D64" s="149">
        <v>70300</v>
      </c>
      <c r="E64" s="144" t="s">
        <v>43</v>
      </c>
      <c r="F64" s="387" t="s">
        <v>124</v>
      </c>
      <c r="G64" s="391">
        <v>4.33</v>
      </c>
      <c r="H64" s="391">
        <v>8.4</v>
      </c>
      <c r="I64" s="391">
        <v>1.4</v>
      </c>
      <c r="J64" s="401">
        <v>0.0026729166666666668</v>
      </c>
      <c r="K64" s="402" t="e">
        <f>K67</f>
        <v>#VALUE!</v>
      </c>
      <c r="L64" s="433" t="s">
        <v>104</v>
      </c>
      <c r="M64" s="367"/>
    </row>
    <row r="65" spans="1:13" ht="15" customHeight="1" hidden="1">
      <c r="A65" s="350"/>
      <c r="B65" s="350"/>
      <c r="C65" s="148"/>
      <c r="D65" s="149"/>
      <c r="E65" s="148"/>
      <c r="F65" s="424"/>
      <c r="G65" s="425"/>
      <c r="H65" s="425"/>
      <c r="I65" s="425"/>
      <c r="J65" s="406"/>
      <c r="K65" s="402" t="e">
        <f>K67</f>
        <v>#VALUE!</v>
      </c>
      <c r="L65" s="426"/>
      <c r="M65" s="143"/>
    </row>
    <row r="66" spans="1:13" ht="15" customHeight="1" hidden="1">
      <c r="A66" s="350"/>
      <c r="B66" s="350"/>
      <c r="C66" s="148"/>
      <c r="D66" s="149"/>
      <c r="E66" s="148"/>
      <c r="F66" s="427" t="e">
        <f>IF(ISBLANK(F64+0.24),"",TRUNC(20.5173*(15.5-(F64+0.24))^1.92))</f>
        <v>#VALUE!</v>
      </c>
      <c r="G66" s="428">
        <f>IF(ISBLANK(G64),"",TRUNC(0.14354*(G64*100-220)^1.4))</f>
        <v>261</v>
      </c>
      <c r="H66" s="428">
        <f>IF(ISBLANK(H64),"",TRUNC(51.39*(H64-1.5)^1.05))</f>
        <v>390</v>
      </c>
      <c r="I66" s="428">
        <f>IF(ISBLANK(I64),"",TRUNC(0.8465*(I64*100-75)^1.42))</f>
        <v>317</v>
      </c>
      <c r="J66" s="410">
        <f>IF(ISBLANK(J64),"",INT(0.08713*(305.5-(J64/$J$8))^1.85))</f>
        <v>253</v>
      </c>
      <c r="K66" s="402" t="e">
        <f>K67</f>
        <v>#VALUE!</v>
      </c>
      <c r="L66" s="426"/>
      <c r="M66" s="143"/>
    </row>
    <row r="67" spans="1:13" ht="15" customHeight="1" hidden="1">
      <c r="A67" s="350"/>
      <c r="B67" s="350"/>
      <c r="C67" s="148"/>
      <c r="D67" s="149"/>
      <c r="E67" s="148"/>
      <c r="F67" s="429"/>
      <c r="G67" s="430" t="e">
        <f>F66+G66</f>
        <v>#VALUE!</v>
      </c>
      <c r="H67" s="430" t="e">
        <f>G67+H66</f>
        <v>#VALUE!</v>
      </c>
      <c r="I67" s="430" t="e">
        <f>H67+I66</f>
        <v>#VALUE!</v>
      </c>
      <c r="J67" s="413" t="e">
        <f>I67+J66</f>
        <v>#VALUE!</v>
      </c>
      <c r="K67" s="414" t="e">
        <f>SUM(F66:J66)</f>
        <v>#VALUE!</v>
      </c>
      <c r="L67" s="426"/>
      <c r="M67" s="143"/>
    </row>
    <row r="68" spans="1:13" ht="15" customHeight="1" hidden="1">
      <c r="A68" s="350"/>
      <c r="B68" s="350"/>
      <c r="C68" s="148"/>
      <c r="D68" s="149"/>
      <c r="E68" s="148"/>
      <c r="F68" s="429"/>
      <c r="G68" s="430"/>
      <c r="H68" s="430"/>
      <c r="I68" s="430"/>
      <c r="J68" s="415"/>
      <c r="K68" s="416" t="e">
        <f>K67</f>
        <v>#VALUE!</v>
      </c>
      <c r="L68" s="426"/>
      <c r="M68" s="143"/>
    </row>
    <row r="69" spans="1:13" ht="15" customHeight="1" hidden="1">
      <c r="A69" s="366">
        <v>13</v>
      </c>
      <c r="B69" s="385">
        <v>70</v>
      </c>
      <c r="C69" s="440" t="s">
        <v>80</v>
      </c>
      <c r="D69" s="152">
        <v>280801</v>
      </c>
      <c r="E69" s="153" t="s">
        <v>45</v>
      </c>
      <c r="F69" s="387" t="s">
        <v>119</v>
      </c>
      <c r="G69" s="391">
        <v>4.45</v>
      </c>
      <c r="H69" s="391">
        <v>6.21</v>
      </c>
      <c r="I69" s="391">
        <v>1.3</v>
      </c>
      <c r="J69" s="401">
        <v>0.0027459490740740743</v>
      </c>
      <c r="K69" s="402">
        <f>K72</f>
        <v>1410</v>
      </c>
      <c r="L69" s="423" t="s">
        <v>51</v>
      </c>
      <c r="M69" s="143"/>
    </row>
    <row r="70" spans="1:13" ht="15" customHeight="1">
      <c r="A70" s="366"/>
      <c r="B70" s="350"/>
      <c r="C70" s="148"/>
      <c r="D70" s="149"/>
      <c r="E70" s="148"/>
      <c r="F70" s="424"/>
      <c r="G70" s="425"/>
      <c r="H70" s="425"/>
      <c r="I70" s="425"/>
      <c r="J70" s="406"/>
      <c r="K70" s="402">
        <f>K72</f>
        <v>1410</v>
      </c>
      <c r="L70" s="407"/>
      <c r="M70" s="143"/>
    </row>
    <row r="71" spans="1:13" ht="15" customHeight="1">
      <c r="A71" s="366"/>
      <c r="B71" s="350"/>
      <c r="C71" s="148"/>
      <c r="D71" s="149"/>
      <c r="E71" s="148"/>
      <c r="F71" s="427">
        <f>IF(ISBLANK(F59+0.24),"",TRUNC(20.5173*(15.5-(F59+0.24))^1.92))</f>
        <v>403</v>
      </c>
      <c r="G71" s="428">
        <f>IF(ISBLANK(G69),"",TRUNC(0.14354*(G69*100-220)^1.4))</f>
        <v>281</v>
      </c>
      <c r="H71" s="428">
        <f>IF(ISBLANK(H69),"",TRUNC(51.39*(H69-1.5)^1.05))</f>
        <v>261</v>
      </c>
      <c r="I71" s="428">
        <f>IF(ISBLANK(I69),"",TRUNC(0.8465*(I69*100-75)^1.42))</f>
        <v>250</v>
      </c>
      <c r="J71" s="410">
        <f>IF(ISBLANK(J69),"",INT(0.08713*(305.5-(J69/$J$8))^1.85))</f>
        <v>215</v>
      </c>
      <c r="K71" s="402">
        <f>K72</f>
        <v>1410</v>
      </c>
      <c r="L71" s="407"/>
      <c r="M71" s="143"/>
    </row>
    <row r="72" spans="1:13" ht="15" customHeight="1">
      <c r="A72" s="366"/>
      <c r="B72" s="350"/>
      <c r="C72" s="148"/>
      <c r="D72" s="149"/>
      <c r="E72" s="148"/>
      <c r="F72" s="429"/>
      <c r="G72" s="430">
        <f>F71+G71</f>
        <v>684</v>
      </c>
      <c r="H72" s="430">
        <f>G72+H71</f>
        <v>945</v>
      </c>
      <c r="I72" s="430">
        <f>H72+I71</f>
        <v>1195</v>
      </c>
      <c r="J72" s="413">
        <f>I72+J71</f>
        <v>1410</v>
      </c>
      <c r="K72" s="414">
        <f>SUM(F71:J71)</f>
        <v>1410</v>
      </c>
      <c r="L72" s="426"/>
      <c r="M72" s="143"/>
    </row>
    <row r="73" spans="1:13" ht="15" customHeight="1">
      <c r="A73" s="366"/>
      <c r="B73" s="385"/>
      <c r="C73" s="440"/>
      <c r="D73" s="152"/>
      <c r="E73" s="153"/>
      <c r="F73" s="429"/>
      <c r="G73" s="430"/>
      <c r="H73" s="430"/>
      <c r="I73" s="430"/>
      <c r="J73" s="415"/>
      <c r="K73" s="416">
        <f>K72</f>
        <v>1410</v>
      </c>
      <c r="L73" s="426"/>
      <c r="M73" s="143"/>
    </row>
    <row r="74" spans="1:14" ht="15" customHeight="1">
      <c r="A74" s="350">
        <v>12</v>
      </c>
      <c r="B74" s="350">
        <v>196</v>
      </c>
      <c r="C74" s="148" t="s">
        <v>117</v>
      </c>
      <c r="D74" s="149">
        <v>70300</v>
      </c>
      <c r="E74" s="144" t="s">
        <v>43</v>
      </c>
      <c r="F74" s="387" t="s">
        <v>162</v>
      </c>
      <c r="G74" s="391">
        <v>4.33</v>
      </c>
      <c r="H74" s="391">
        <v>8.4</v>
      </c>
      <c r="I74" s="391">
        <v>1.4</v>
      </c>
      <c r="J74" s="401">
        <v>0.0026729166666666668</v>
      </c>
      <c r="K74" s="402">
        <f>K77</f>
        <v>1459</v>
      </c>
      <c r="L74" s="433" t="s">
        <v>104</v>
      </c>
      <c r="M74" s="367"/>
      <c r="N74" s="46"/>
    </row>
    <row r="75" spans="1:13" ht="15" customHeight="1" hidden="1">
      <c r="A75" s="350"/>
      <c r="B75" s="350"/>
      <c r="C75" s="148"/>
      <c r="D75" s="149"/>
      <c r="E75" s="148"/>
      <c r="F75" s="424"/>
      <c r="G75" s="425"/>
      <c r="H75" s="425"/>
      <c r="I75" s="425"/>
      <c r="J75" s="406"/>
      <c r="K75" s="402">
        <f>K77</f>
        <v>1459</v>
      </c>
      <c r="L75" s="426"/>
      <c r="M75" s="143"/>
    </row>
    <row r="76" spans="1:13" ht="15" customHeight="1" hidden="1">
      <c r="A76" s="350"/>
      <c r="B76" s="350"/>
      <c r="C76" s="148"/>
      <c r="D76" s="149"/>
      <c r="E76" s="148"/>
      <c r="F76" s="427">
        <f>IF(ISBLANK(F74+0.24),"",TRUNC(20.5173*(15.5-(F74+0.24))^1.92))</f>
        <v>238</v>
      </c>
      <c r="G76" s="428">
        <f>IF(ISBLANK(G74),"",TRUNC(0.14354*(G74*100-220)^1.4))</f>
        <v>261</v>
      </c>
      <c r="H76" s="428">
        <f>IF(ISBLANK(H74),"",TRUNC(51.39*(H74-1.5)^1.05))</f>
        <v>390</v>
      </c>
      <c r="I76" s="428">
        <f>IF(ISBLANK(I74),"",TRUNC(0.8465*(I74*100-75)^1.42))</f>
        <v>317</v>
      </c>
      <c r="J76" s="410">
        <f>IF(ISBLANK(J74),"",INT(0.08713*(305.5-(J74/$J$8))^1.85))</f>
        <v>253</v>
      </c>
      <c r="K76" s="402">
        <f>K77</f>
        <v>1459</v>
      </c>
      <c r="L76" s="426"/>
      <c r="M76" s="143"/>
    </row>
    <row r="77" spans="1:13" ht="15" customHeight="1" hidden="1">
      <c r="A77" s="350"/>
      <c r="B77" s="350"/>
      <c r="C77" s="148"/>
      <c r="D77" s="149"/>
      <c r="E77" s="148"/>
      <c r="F77" s="429"/>
      <c r="G77" s="430">
        <f>F76+G76</f>
        <v>499</v>
      </c>
      <c r="H77" s="430">
        <f>G77+H76</f>
        <v>889</v>
      </c>
      <c r="I77" s="430">
        <f>H77+I76</f>
        <v>1206</v>
      </c>
      <c r="J77" s="413">
        <f>I77+J76</f>
        <v>1459</v>
      </c>
      <c r="K77" s="414">
        <f>SUM(F76:J76)</f>
        <v>1459</v>
      </c>
      <c r="L77" s="426"/>
      <c r="M77" s="143"/>
    </row>
    <row r="78" spans="1:13" ht="15" customHeight="1" hidden="1">
      <c r="A78" s="350"/>
      <c r="B78" s="350"/>
      <c r="C78" s="148"/>
      <c r="D78" s="149"/>
      <c r="E78" s="148"/>
      <c r="F78" s="429"/>
      <c r="G78" s="430"/>
      <c r="H78" s="430"/>
      <c r="I78" s="430"/>
      <c r="J78" s="415"/>
      <c r="K78" s="416">
        <f>K77</f>
        <v>1459</v>
      </c>
      <c r="L78" s="426"/>
      <c r="M78" s="143"/>
    </row>
    <row r="79" spans="1:13" ht="15" customHeight="1" hidden="1">
      <c r="A79" s="366">
        <v>13</v>
      </c>
      <c r="B79" s="385">
        <v>70</v>
      </c>
      <c r="C79" s="440" t="s">
        <v>80</v>
      </c>
      <c r="D79" s="152">
        <v>280801</v>
      </c>
      <c r="E79" s="153" t="s">
        <v>45</v>
      </c>
      <c r="F79" s="387" t="s">
        <v>119</v>
      </c>
      <c r="G79" s="391">
        <v>4.45</v>
      </c>
      <c r="H79" s="391">
        <v>6.21</v>
      </c>
      <c r="I79" s="391">
        <v>1.3</v>
      </c>
      <c r="J79" s="401">
        <v>0.0027459490740740743</v>
      </c>
      <c r="K79" s="402">
        <f>K82</f>
        <v>1245</v>
      </c>
      <c r="L79" s="423" t="s">
        <v>51</v>
      </c>
      <c r="M79" s="143"/>
    </row>
    <row r="80" spans="1:13" ht="15" customHeight="1">
      <c r="A80" s="366"/>
      <c r="B80" s="350"/>
      <c r="C80" s="148"/>
      <c r="D80" s="149"/>
      <c r="E80" s="148"/>
      <c r="F80" s="424"/>
      <c r="G80" s="425"/>
      <c r="H80" s="425"/>
      <c r="I80" s="425"/>
      <c r="J80" s="406"/>
      <c r="K80" s="402">
        <f>K82</f>
        <v>1245</v>
      </c>
      <c r="L80" s="407"/>
      <c r="M80" s="143"/>
    </row>
    <row r="81" spans="1:13" ht="15" customHeight="1">
      <c r="A81" s="366"/>
      <c r="B81" s="350"/>
      <c r="C81" s="148"/>
      <c r="D81" s="149"/>
      <c r="E81" s="148"/>
      <c r="F81" s="427">
        <f>IF(ISBLANK(F74+0.24),"",TRUNC(20.5173*(15.5-(F74+0.24))^1.92))</f>
        <v>238</v>
      </c>
      <c r="G81" s="428">
        <f>IF(ISBLANK(G79),"",TRUNC(0.14354*(G79*100-220)^1.4))</f>
        <v>281</v>
      </c>
      <c r="H81" s="428">
        <f>IF(ISBLANK(H79),"",TRUNC(51.39*(H79-1.5)^1.05))</f>
        <v>261</v>
      </c>
      <c r="I81" s="428">
        <f>IF(ISBLANK(I79),"",TRUNC(0.8465*(I79*100-75)^1.42))</f>
        <v>250</v>
      </c>
      <c r="J81" s="410">
        <f>IF(ISBLANK(J79),"",INT(0.08713*(305.5-(J79/$J$8))^1.85))</f>
        <v>215</v>
      </c>
      <c r="K81" s="402">
        <f>K82</f>
        <v>1245</v>
      </c>
      <c r="L81" s="407"/>
      <c r="M81" s="143"/>
    </row>
    <row r="82" spans="1:13" ht="15" customHeight="1">
      <c r="A82" s="366"/>
      <c r="B82" s="350"/>
      <c r="C82" s="148"/>
      <c r="D82" s="149"/>
      <c r="E82" s="148"/>
      <c r="F82" s="429"/>
      <c r="G82" s="430">
        <f>F81+G81</f>
        <v>519</v>
      </c>
      <c r="H82" s="430">
        <f>G82+H81</f>
        <v>780</v>
      </c>
      <c r="I82" s="430">
        <f>H82+I81</f>
        <v>1030</v>
      </c>
      <c r="J82" s="413">
        <f>I82+J81</f>
        <v>1245</v>
      </c>
      <c r="K82" s="414">
        <f>SUM(F81:J81)</f>
        <v>1245</v>
      </c>
      <c r="L82" s="426"/>
      <c r="M82" s="143"/>
    </row>
    <row r="83" spans="1:13" ht="15" customHeight="1">
      <c r="A83" s="366"/>
      <c r="B83" s="385"/>
      <c r="C83" s="440"/>
      <c r="D83" s="152"/>
      <c r="E83" s="153"/>
      <c r="F83" s="429"/>
      <c r="G83" s="430"/>
      <c r="H83" s="430"/>
      <c r="I83" s="430"/>
      <c r="J83" s="415"/>
      <c r="K83" s="416">
        <f>K82</f>
        <v>1245</v>
      </c>
      <c r="L83" s="426"/>
      <c r="M83" s="143"/>
    </row>
    <row r="84" spans="1:13" ht="15" customHeight="1">
      <c r="A84" s="366"/>
      <c r="B84" s="385"/>
      <c r="C84" s="440"/>
      <c r="D84" s="152"/>
      <c r="E84" s="153"/>
      <c r="F84" s="429"/>
      <c r="G84" s="430"/>
      <c r="H84" s="430"/>
      <c r="I84" s="430"/>
      <c r="J84" s="415"/>
      <c r="K84" s="416">
        <f>K83</f>
        <v>1245</v>
      </c>
      <c r="L84" s="426"/>
      <c r="M84" s="143"/>
    </row>
    <row r="85" spans="1:13" ht="15" customHeight="1">
      <c r="A85" s="350">
        <v>14</v>
      </c>
      <c r="B85" s="350">
        <v>197</v>
      </c>
      <c r="C85" s="148" t="s">
        <v>118</v>
      </c>
      <c r="D85" s="149">
        <v>130900</v>
      </c>
      <c r="E85" s="144" t="s">
        <v>43</v>
      </c>
      <c r="F85" s="387" t="s">
        <v>163</v>
      </c>
      <c r="G85" s="391">
        <v>4.13</v>
      </c>
      <c r="H85" s="391">
        <v>7.91</v>
      </c>
      <c r="I85" s="391">
        <v>0</v>
      </c>
      <c r="J85" s="401">
        <v>0.0025726851851851852</v>
      </c>
      <c r="K85" s="402">
        <f>K88</f>
        <v>1091</v>
      </c>
      <c r="L85" s="433" t="s">
        <v>104</v>
      </c>
      <c r="M85" s="143"/>
    </row>
    <row r="86" spans="1:13" ht="15" customHeight="1">
      <c r="A86" s="441"/>
      <c r="B86" s="350"/>
      <c r="C86" s="148"/>
      <c r="D86" s="149"/>
      <c r="E86" s="148"/>
      <c r="F86" s="424"/>
      <c r="G86" s="425"/>
      <c r="H86" s="425"/>
      <c r="I86" s="425"/>
      <c r="J86" s="406"/>
      <c r="K86" s="402">
        <f>K88</f>
        <v>1091</v>
      </c>
      <c r="L86" s="426"/>
      <c r="M86" s="143"/>
    </row>
    <row r="87" spans="1:13" ht="15" customHeight="1">
      <c r="A87" s="366"/>
      <c r="B87" s="350"/>
      <c r="C87" s="148"/>
      <c r="D87" s="149"/>
      <c r="E87" s="148"/>
      <c r="F87" s="427">
        <f>IF(ISBLANK(F85+0.24),"",TRUNC(20.5173*(15.5-(F85+0.24))^1.92))</f>
        <v>193</v>
      </c>
      <c r="G87" s="428">
        <f>IF(ISBLANK(G85),"",TRUNC(0.14354*(G85*100-220)^1.4))</f>
        <v>227</v>
      </c>
      <c r="H87" s="428">
        <f>IF(ISBLANK(H85),"",TRUNC(51.39*(H85-1.5)^1.05))</f>
        <v>361</v>
      </c>
      <c r="I87" s="428" t="e">
        <f>IF(ISBLANK(I85),"",TRUNC(0.8465*(I85*100-75)^1.42))</f>
        <v>#NUM!</v>
      </c>
      <c r="J87" s="410">
        <f>IF(ISBLANK(J85),"",INT(0.08713*(305.5-(J85/$J$8))^1.85))</f>
        <v>310</v>
      </c>
      <c r="K87" s="402">
        <f>K88</f>
        <v>1091</v>
      </c>
      <c r="L87" s="426"/>
      <c r="M87" s="143"/>
    </row>
    <row r="88" spans="1:13" ht="15" customHeight="1">
      <c r="A88" s="366"/>
      <c r="B88" s="350"/>
      <c r="C88" s="148"/>
      <c r="D88" s="149"/>
      <c r="E88" s="148"/>
      <c r="F88" s="429"/>
      <c r="G88" s="430">
        <f>F87+G87</f>
        <v>420</v>
      </c>
      <c r="H88" s="430">
        <f>G88+H87</f>
        <v>781</v>
      </c>
      <c r="I88" s="430">
        <v>781</v>
      </c>
      <c r="J88" s="413">
        <f>I88+J87</f>
        <v>1091</v>
      </c>
      <c r="K88" s="414">
        <v>1091</v>
      </c>
      <c r="L88" s="426"/>
      <c r="M88" s="143"/>
    </row>
    <row r="89" spans="1:13" ht="15" customHeight="1">
      <c r="A89" s="385">
        <v>15</v>
      </c>
      <c r="B89" s="385">
        <v>165</v>
      </c>
      <c r="C89" s="144" t="s">
        <v>112</v>
      </c>
      <c r="D89" s="144">
        <v>110101</v>
      </c>
      <c r="E89" s="144" t="s">
        <v>43</v>
      </c>
      <c r="F89" s="387" t="s">
        <v>164</v>
      </c>
      <c r="G89" s="391">
        <v>3.65</v>
      </c>
      <c r="H89" s="391">
        <v>6.53</v>
      </c>
      <c r="I89" s="391">
        <v>0</v>
      </c>
      <c r="J89" s="401">
        <v>0.0029765046296296293</v>
      </c>
      <c r="K89" s="402">
        <f>K92</f>
        <v>667</v>
      </c>
      <c r="L89" s="433" t="s">
        <v>104</v>
      </c>
      <c r="M89" s="143"/>
    </row>
    <row r="90" spans="1:13" ht="15" customHeight="1">
      <c r="A90" s="420"/>
      <c r="B90" s="420"/>
      <c r="C90" s="420"/>
      <c r="D90" s="420"/>
      <c r="E90" s="420"/>
      <c r="F90" s="424"/>
      <c r="G90" s="425"/>
      <c r="H90" s="425"/>
      <c r="I90" s="425"/>
      <c r="J90" s="406"/>
      <c r="K90" s="402">
        <f>K92</f>
        <v>667</v>
      </c>
      <c r="L90" s="436"/>
      <c r="M90" s="143"/>
    </row>
    <row r="91" spans="1:13" ht="15" customHeight="1">
      <c r="A91" s="350"/>
      <c r="B91" s="350"/>
      <c r="C91" s="148"/>
      <c r="D91" s="149"/>
      <c r="E91" s="148"/>
      <c r="F91" s="427">
        <f>IF(ISBLANK(F89+0.24),"",TRUNC(20.5173*(15.5-(F89+0.24))^1.92))</f>
        <v>109</v>
      </c>
      <c r="G91" s="428">
        <f>IF(ISBLANK(G89),"",TRUNC(0.14354*(G89*100-220)^1.4))</f>
        <v>152</v>
      </c>
      <c r="H91" s="428">
        <f>IF(ISBLANK(H89),"",TRUNC(51.39*(H89-1.5)^1.05))</f>
        <v>280</v>
      </c>
      <c r="I91" s="428">
        <v>0</v>
      </c>
      <c r="J91" s="410">
        <f>IF(ISBLANK(J89),"",INT(0.08713*(305.5-(J89/$J$8))^1.85))</f>
        <v>113</v>
      </c>
      <c r="K91" s="402">
        <f>K92</f>
        <v>667</v>
      </c>
      <c r="L91" s="426"/>
      <c r="M91" s="143"/>
    </row>
    <row r="92" spans="1:13" ht="15" customHeight="1">
      <c r="A92" s="350"/>
      <c r="B92" s="350"/>
      <c r="C92" s="148"/>
      <c r="D92" s="149"/>
      <c r="E92" s="148"/>
      <c r="F92" s="429"/>
      <c r="G92" s="430">
        <f>F91+G91</f>
        <v>261</v>
      </c>
      <c r="H92" s="430">
        <f>G92+H91</f>
        <v>541</v>
      </c>
      <c r="I92" s="430">
        <v>541</v>
      </c>
      <c r="J92" s="413">
        <v>657</v>
      </c>
      <c r="K92" s="414">
        <v>667</v>
      </c>
      <c r="L92" s="426"/>
      <c r="M92" s="143"/>
    </row>
    <row r="93" spans="1:13" ht="15" customHeight="1">
      <c r="A93" s="350"/>
      <c r="B93" s="350"/>
      <c r="C93" s="148"/>
      <c r="D93" s="149"/>
      <c r="E93" s="148"/>
      <c r="F93" s="411"/>
      <c r="G93" s="412"/>
      <c r="H93" s="412"/>
      <c r="I93" s="412"/>
      <c r="J93" s="415"/>
      <c r="K93" s="416">
        <f>K92</f>
        <v>667</v>
      </c>
      <c r="L93" s="426"/>
      <c r="M93" s="143"/>
    </row>
    <row r="94" spans="2:13" ht="15" customHeight="1">
      <c r="B94" s="71"/>
      <c r="C94" s="70"/>
      <c r="D94" s="70"/>
      <c r="E94" s="70"/>
      <c r="F94" s="174"/>
      <c r="G94" s="175"/>
      <c r="H94" s="175"/>
      <c r="I94" s="175"/>
      <c r="J94" s="178"/>
      <c r="K94" s="179">
        <f>K93</f>
        <v>667</v>
      </c>
      <c r="L94" s="182"/>
      <c r="M94" s="31"/>
    </row>
    <row r="95" spans="5:13" ht="15" customHeight="1">
      <c r="E95" s="70"/>
      <c r="F95" s="192"/>
      <c r="G95" s="193"/>
      <c r="H95" s="193"/>
      <c r="I95" s="193"/>
      <c r="J95" s="166"/>
      <c r="K95" s="167"/>
      <c r="L95" s="180"/>
      <c r="M95" s="31"/>
    </row>
    <row r="96" spans="6:13" ht="15" customHeight="1">
      <c r="F96" s="194"/>
      <c r="G96" s="195"/>
      <c r="H96" s="195"/>
      <c r="I96" s="195"/>
      <c r="J96" s="170"/>
      <c r="K96" s="167"/>
      <c r="L96" s="182"/>
      <c r="M96" s="31"/>
    </row>
    <row r="97" spans="6:11" ht="15" customHeight="1">
      <c r="F97" s="196"/>
      <c r="G97" s="197"/>
      <c r="H97" s="197"/>
      <c r="I97" s="197"/>
      <c r="J97" s="173"/>
      <c r="K97" s="167"/>
    </row>
    <row r="98" spans="6:11" ht="15" customHeight="1">
      <c r="F98" s="198"/>
      <c r="G98" s="199"/>
      <c r="H98" s="199"/>
      <c r="I98" s="199"/>
      <c r="J98" s="176"/>
      <c r="K98" s="177"/>
    </row>
    <row r="99" spans="6:11" ht="15" customHeight="1">
      <c r="F99" s="198"/>
      <c r="G99" s="199"/>
      <c r="H99" s="199"/>
      <c r="I99" s="199"/>
      <c r="J99" s="178"/>
      <c r="K99" s="179"/>
    </row>
    <row r="100" spans="5:12" ht="15" customHeight="1">
      <c r="E100" s="70"/>
      <c r="F100" s="192"/>
      <c r="G100" s="193"/>
      <c r="H100" s="193"/>
      <c r="I100" s="193"/>
      <c r="J100" s="166"/>
      <c r="K100" s="167"/>
      <c r="L100" s="67"/>
    </row>
    <row r="101" spans="6:11" ht="15" customHeight="1">
      <c r="F101" s="194"/>
      <c r="G101" s="195"/>
      <c r="H101" s="195"/>
      <c r="I101" s="195"/>
      <c r="J101" s="170"/>
      <c r="K101" s="167"/>
    </row>
    <row r="102" spans="6:11" ht="15" customHeight="1">
      <c r="F102" s="196"/>
      <c r="G102" s="197"/>
      <c r="H102" s="197"/>
      <c r="I102" s="197"/>
      <c r="J102" s="173"/>
      <c r="K102" s="167"/>
    </row>
    <row r="103" spans="6:11" ht="15" customHeight="1">
      <c r="F103" s="198"/>
      <c r="G103" s="199"/>
      <c r="H103" s="199"/>
      <c r="I103" s="199"/>
      <c r="J103" s="176"/>
      <c r="K103" s="177"/>
    </row>
    <row r="104" spans="6:11" ht="15" customHeight="1">
      <c r="F104" s="198"/>
      <c r="G104" s="199"/>
      <c r="H104" s="199"/>
      <c r="I104" s="199"/>
      <c r="J104" s="178"/>
      <c r="K104" s="179"/>
    </row>
    <row r="105" spans="5:12" ht="15" customHeight="1">
      <c r="E105" s="70"/>
      <c r="F105" s="192"/>
      <c r="G105" s="193"/>
      <c r="H105" s="193"/>
      <c r="I105" s="193"/>
      <c r="J105" s="166"/>
      <c r="K105" s="167"/>
      <c r="L105" s="67"/>
    </row>
    <row r="106" spans="6:11" ht="15" customHeight="1">
      <c r="F106" s="194"/>
      <c r="G106" s="195"/>
      <c r="H106" s="195"/>
      <c r="I106" s="195"/>
      <c r="J106" s="170"/>
      <c r="K106" s="167"/>
    </row>
    <row r="107" spans="6:11" ht="15" customHeight="1">
      <c r="F107" s="196"/>
      <c r="G107" s="197"/>
      <c r="H107" s="197"/>
      <c r="I107" s="197"/>
      <c r="J107" s="173"/>
      <c r="K107" s="167"/>
    </row>
    <row r="108" spans="6:11" ht="15" customHeight="1">
      <c r="F108" s="198"/>
      <c r="G108" s="199"/>
      <c r="H108" s="199"/>
      <c r="I108" s="199"/>
      <c r="J108" s="176"/>
      <c r="K108" s="177"/>
    </row>
    <row r="109" spans="6:11" ht="15" customHeight="1">
      <c r="F109" s="198"/>
      <c r="G109" s="199"/>
      <c r="H109" s="199"/>
      <c r="I109" s="199"/>
      <c r="J109" s="178"/>
      <c r="K109" s="179"/>
    </row>
    <row r="110" spans="6:11" ht="15" customHeight="1">
      <c r="F110" s="190"/>
      <c r="G110" s="191"/>
      <c r="H110" s="191"/>
      <c r="I110" s="191"/>
      <c r="J110" s="105"/>
      <c r="K110" s="36"/>
    </row>
    <row r="111" spans="6:11" ht="15" customHeight="1">
      <c r="F111" s="65"/>
      <c r="G111" s="64"/>
      <c r="H111" s="64"/>
      <c r="I111" s="64"/>
      <c r="J111" s="63"/>
      <c r="K111" s="36"/>
    </row>
    <row r="112" spans="6:11" ht="15" customHeight="1">
      <c r="F112" s="75"/>
      <c r="G112" s="60"/>
      <c r="H112" s="60"/>
      <c r="I112" s="60"/>
      <c r="J112" s="74"/>
      <c r="K112" s="36"/>
    </row>
    <row r="113" spans="6:11" ht="15" customHeight="1">
      <c r="F113" s="58"/>
      <c r="G113" s="57"/>
      <c r="H113" s="57"/>
      <c r="I113" s="57"/>
      <c r="J113" s="73"/>
      <c r="K113" s="38"/>
    </row>
    <row r="114" spans="6:11" ht="15" customHeight="1">
      <c r="F114" s="58"/>
      <c r="G114" s="57"/>
      <c r="H114" s="57"/>
      <c r="I114" s="57"/>
      <c r="J114" s="72"/>
      <c r="K114" s="56"/>
    </row>
    <row r="115" spans="6:11" ht="15" customHeight="1">
      <c r="F115" s="61"/>
      <c r="G115" s="69"/>
      <c r="H115" s="69"/>
      <c r="I115" s="69"/>
      <c r="J115" s="105"/>
      <c r="K115" s="36"/>
    </row>
    <row r="116" spans="6:11" ht="15" customHeight="1">
      <c r="F116" s="65"/>
      <c r="G116" s="64"/>
      <c r="H116" s="64"/>
      <c r="I116" s="64"/>
      <c r="J116" s="63"/>
      <c r="K116" s="36"/>
    </row>
    <row r="117" spans="6:11" ht="15" customHeight="1">
      <c r="F117" s="75"/>
      <c r="G117" s="60"/>
      <c r="H117" s="60"/>
      <c r="I117" s="60"/>
      <c r="J117" s="74"/>
      <c r="K117" s="36"/>
    </row>
    <row r="118" spans="6:11" ht="15" customHeight="1">
      <c r="F118" s="58"/>
      <c r="G118" s="57"/>
      <c r="H118" s="57"/>
      <c r="I118" s="57"/>
      <c r="J118" s="73"/>
      <c r="K118" s="38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A1:M1"/>
    <mergeCell ref="A5:M5"/>
  </mergeCells>
  <printOptions/>
  <pageMargins left="0.17" right="0.1968503937007874" top="0.22" bottom="0.38" header="0.16" footer="0.19"/>
  <pageSetup horizontalDpi="600" verticalDpi="600" orientation="landscape" paperSize="9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115" zoomScaleNormal="115" zoomScalePageLayoutView="0" workbookViewId="0" topLeftCell="A1">
      <selection activeCell="C19" sqref="C19"/>
    </sheetView>
  </sheetViews>
  <sheetFormatPr defaultColWidth="9.140625" defaultRowHeight="12.75"/>
  <cols>
    <col min="1" max="1" width="3.8515625" style="2" bestFit="1" customWidth="1"/>
    <col min="2" max="2" width="5.00390625" style="18" customWidth="1"/>
    <col min="3" max="3" width="19.421875" style="18" bestFit="1" customWidth="1"/>
    <col min="4" max="4" width="9.00390625" style="18" bestFit="1" customWidth="1"/>
    <col min="5" max="5" width="19.00390625" style="18" bestFit="1" customWidth="1"/>
    <col min="6" max="6" width="9.7109375" style="26" customWidth="1"/>
    <col min="7" max="7" width="10.140625" style="2" customWidth="1"/>
    <col min="8" max="8" width="9.7109375" style="2" customWidth="1"/>
    <col min="9" max="9" width="9.7109375" style="1" customWidth="1"/>
    <col min="10" max="11" width="9.7109375" style="2" customWidth="1"/>
    <col min="12" max="12" width="17.8515625" style="23" customWidth="1"/>
    <col min="13" max="13" width="5.28125" style="2" customWidth="1"/>
    <col min="14" max="16384" width="9.140625" style="2" customWidth="1"/>
  </cols>
  <sheetData>
    <row r="1" spans="1:13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3" ht="12.75">
      <c r="C3" s="22" t="s">
        <v>39</v>
      </c>
    </row>
    <row r="4" ht="12.75">
      <c r="C4" s="33"/>
    </row>
    <row r="5" spans="1:13" ht="15.75">
      <c r="A5" s="444" t="s">
        <v>17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7" spans="2:13" s="3" customFormat="1" ht="17.25" customHeight="1">
      <c r="B7" s="16"/>
      <c r="C7" s="17"/>
      <c r="D7" s="16"/>
      <c r="E7" s="17"/>
      <c r="F7" s="27" t="s">
        <v>4</v>
      </c>
      <c r="G7" s="5" t="s">
        <v>2</v>
      </c>
      <c r="H7" s="5" t="s">
        <v>1</v>
      </c>
      <c r="I7" s="5" t="s">
        <v>3</v>
      </c>
      <c r="J7" s="10" t="s">
        <v>6</v>
      </c>
      <c r="K7" s="5" t="s">
        <v>0</v>
      </c>
      <c r="L7" s="24"/>
      <c r="M7" s="5"/>
    </row>
    <row r="8" spans="6:13" ht="15" customHeight="1">
      <c r="F8" s="220"/>
      <c r="G8" s="221"/>
      <c r="H8" s="221"/>
      <c r="I8" s="243"/>
      <c r="J8" s="244">
        <v>1.1574074074074073E-05</v>
      </c>
      <c r="K8" s="245"/>
      <c r="L8" s="25"/>
      <c r="M8" s="4"/>
    </row>
    <row r="9" spans="1:12" ht="15">
      <c r="A9" s="7">
        <v>1</v>
      </c>
      <c r="B9" s="39">
        <v>182</v>
      </c>
      <c r="C9" s="335" t="s">
        <v>95</v>
      </c>
      <c r="D9" s="121">
        <v>220796</v>
      </c>
      <c r="E9" s="140" t="s">
        <v>43</v>
      </c>
      <c r="F9" s="266" t="s">
        <v>165</v>
      </c>
      <c r="G9" s="267">
        <v>1.35</v>
      </c>
      <c r="H9" s="267">
        <v>6.22</v>
      </c>
      <c r="I9" s="267">
        <v>4.54</v>
      </c>
      <c r="J9" s="268">
        <v>0.0019166666666666666</v>
      </c>
      <c r="K9" s="209">
        <f>K12</f>
        <v>2046</v>
      </c>
      <c r="L9" s="42" t="s">
        <v>96</v>
      </c>
    </row>
    <row r="10" spans="1:11" ht="14.25">
      <c r="A10" s="6"/>
      <c r="F10" s="210"/>
      <c r="G10" s="211"/>
      <c r="H10" s="211"/>
      <c r="I10" s="212"/>
      <c r="J10" s="213"/>
      <c r="K10" s="214">
        <f>K12</f>
        <v>2046</v>
      </c>
    </row>
    <row r="11" spans="6:11" s="31" customFormat="1" ht="15">
      <c r="F11" s="215">
        <f>IF(ISBLANK(F9+0.24),"",INT(20.0479*(17-(F9+0.24))^1.835))</f>
        <v>353</v>
      </c>
      <c r="G11" s="216">
        <f>IF(ISBLANK(G9),"",INT(1.84523*(G9*100-75)^1.348))</f>
        <v>460</v>
      </c>
      <c r="H11" s="216">
        <f>IF(ISBLANK(H9),"",INT(56.0211*(H9-1.5)^1.05))</f>
        <v>285</v>
      </c>
      <c r="I11" s="216">
        <f>IF(ISBLANK(I9),"",INT(0.188807*(I9*100-210)^1.41))</f>
        <v>438</v>
      </c>
      <c r="J11" s="216">
        <f>IF(ISBLANK(J9),"",INT(0.11193*(254-(J9/$J$8))^1.88))</f>
        <v>510</v>
      </c>
      <c r="K11" s="217">
        <f>K12</f>
        <v>2046</v>
      </c>
    </row>
    <row r="12" spans="6:11" ht="15">
      <c r="F12" s="218"/>
      <c r="G12" s="219">
        <f>F11+G11</f>
        <v>813</v>
      </c>
      <c r="H12" s="219">
        <f>G12+H11</f>
        <v>1098</v>
      </c>
      <c r="I12" s="219">
        <f>H12+I11</f>
        <v>1536</v>
      </c>
      <c r="J12" s="219">
        <f>I12+J11</f>
        <v>2046</v>
      </c>
      <c r="K12" s="177">
        <f>SUM(F11:J11)</f>
        <v>2046</v>
      </c>
    </row>
    <row r="13" spans="6:11" ht="14.25">
      <c r="F13" s="220"/>
      <c r="G13" s="221"/>
      <c r="H13" s="221"/>
      <c r="I13" s="222"/>
      <c r="J13" s="223"/>
      <c r="K13" s="167">
        <f>K12</f>
        <v>2046</v>
      </c>
    </row>
    <row r="14" spans="1:12" ht="15">
      <c r="A14" s="7">
        <v>2</v>
      </c>
      <c r="B14" s="162"/>
      <c r="C14" s="120"/>
      <c r="D14" s="121"/>
      <c r="E14" s="140"/>
      <c r="F14" s="206"/>
      <c r="G14" s="207"/>
      <c r="H14" s="207"/>
      <c r="I14" s="207"/>
      <c r="J14" s="208"/>
      <c r="K14" s="209"/>
      <c r="L14" s="42"/>
    </row>
    <row r="15" spans="1:11" ht="14.25">
      <c r="A15" s="6"/>
      <c r="F15" s="210"/>
      <c r="G15" s="211"/>
      <c r="H15" s="211"/>
      <c r="I15" s="212"/>
      <c r="J15" s="213"/>
      <c r="K15" s="214"/>
    </row>
    <row r="16" spans="2:12" s="31" customFormat="1" ht="15">
      <c r="B16" s="116"/>
      <c r="C16" s="116"/>
      <c r="D16" s="116"/>
      <c r="E16" s="116"/>
      <c r="F16" s="215"/>
      <c r="G16" s="216"/>
      <c r="H16" s="216"/>
      <c r="I16" s="216"/>
      <c r="J16" s="216"/>
      <c r="K16" s="217"/>
      <c r="L16" s="115"/>
    </row>
    <row r="17" spans="6:11" ht="15">
      <c r="F17" s="218"/>
      <c r="G17" s="219"/>
      <c r="H17" s="219"/>
      <c r="I17" s="219"/>
      <c r="J17" s="219"/>
      <c r="K17" s="177"/>
    </row>
    <row r="18" spans="6:11" ht="14.25">
      <c r="F18" s="220"/>
      <c r="G18" s="221"/>
      <c r="H18" s="221"/>
      <c r="I18" s="222"/>
      <c r="J18" s="223"/>
      <c r="K18" s="167">
        <f>K17</f>
        <v>0</v>
      </c>
    </row>
    <row r="19" spans="1:12" ht="15">
      <c r="A19" s="7">
        <v>3</v>
      </c>
      <c r="B19" s="39"/>
      <c r="C19" s="40"/>
      <c r="D19" s="41"/>
      <c r="E19" s="42"/>
      <c r="F19" s="30"/>
      <c r="G19" s="20"/>
      <c r="H19" s="20"/>
      <c r="I19" s="20"/>
      <c r="J19" s="118"/>
      <c r="K19" s="14"/>
      <c r="L19" s="42"/>
    </row>
    <row r="20" spans="1:11" ht="14.25">
      <c r="A20" s="6"/>
      <c r="F20" s="29"/>
      <c r="G20" s="12"/>
      <c r="H20" s="12"/>
      <c r="I20" s="11"/>
      <c r="J20" s="13"/>
      <c r="K20" s="35"/>
    </row>
    <row r="21" spans="1:13" ht="15">
      <c r="A21" s="31"/>
      <c r="B21" s="31"/>
      <c r="C21" s="31"/>
      <c r="D21" s="31"/>
      <c r="E21" s="31"/>
      <c r="F21" s="32"/>
      <c r="G21" s="21"/>
      <c r="H21" s="21"/>
      <c r="I21" s="21"/>
      <c r="J21" s="21"/>
      <c r="K21" s="15"/>
      <c r="L21" s="31"/>
      <c r="M21" s="31"/>
    </row>
    <row r="22" spans="6:11" ht="15">
      <c r="F22" s="28"/>
      <c r="G22" s="9"/>
      <c r="H22" s="9"/>
      <c r="I22" s="9"/>
      <c r="J22" s="9"/>
      <c r="K22" s="38"/>
    </row>
    <row r="23" spans="10:11" ht="14.25">
      <c r="J23" s="8"/>
      <c r="K23" s="36"/>
    </row>
    <row r="24" spans="1:12" ht="15">
      <c r="A24" s="7">
        <v>4</v>
      </c>
      <c r="B24" s="39"/>
      <c r="C24" s="40"/>
      <c r="D24" s="41"/>
      <c r="E24" s="42"/>
      <c r="F24" s="30"/>
      <c r="G24" s="20"/>
      <c r="H24" s="20"/>
      <c r="I24" s="20"/>
      <c r="J24" s="118"/>
      <c r="K24" s="14"/>
      <c r="L24" s="42"/>
    </row>
    <row r="25" spans="1:11" ht="14.25">
      <c r="A25" s="6"/>
      <c r="F25" s="29"/>
      <c r="G25" s="12"/>
      <c r="H25" s="12"/>
      <c r="I25" s="11"/>
      <c r="J25" s="13"/>
      <c r="K25" s="35"/>
    </row>
    <row r="26" spans="2:12" ht="15">
      <c r="B26" s="116"/>
      <c r="C26" s="116"/>
      <c r="D26" s="116"/>
      <c r="E26" s="116"/>
      <c r="F26" s="32"/>
      <c r="G26" s="21"/>
      <c r="H26" s="21"/>
      <c r="I26" s="21"/>
      <c r="J26" s="21"/>
      <c r="K26" s="15"/>
      <c r="L26" s="115"/>
    </row>
    <row r="27" spans="6:11" ht="15">
      <c r="F27" s="28"/>
      <c r="G27" s="9"/>
      <c r="H27" s="9"/>
      <c r="I27" s="9"/>
      <c r="J27" s="9"/>
      <c r="K27" s="38"/>
    </row>
    <row r="28" spans="10:11" ht="14.25">
      <c r="J28" s="8"/>
      <c r="K28" s="36"/>
    </row>
    <row r="29" spans="10:11" ht="14.25">
      <c r="J29" s="8"/>
      <c r="K29" s="36" t="e">
        <f>#REF!</f>
        <v>#REF!</v>
      </c>
    </row>
    <row r="30" spans="6:11" ht="15">
      <c r="F30" s="110"/>
      <c r="G30" s="114"/>
      <c r="H30" s="114"/>
      <c r="I30" s="114"/>
      <c r="J30" s="114"/>
      <c r="K30" s="15"/>
    </row>
    <row r="31" spans="6:11" ht="15.75">
      <c r="F31" s="28"/>
      <c r="G31" s="9"/>
      <c r="H31" s="9"/>
      <c r="I31" s="9"/>
      <c r="J31" s="9"/>
      <c r="K31" s="113"/>
    </row>
    <row r="32" spans="10:11" ht="12.75">
      <c r="J32" s="8"/>
      <c r="K32" s="112"/>
    </row>
    <row r="33" spans="2:12" ht="12.75">
      <c r="B33" s="2"/>
      <c r="C33" s="2"/>
      <c r="D33" s="111"/>
      <c r="E33" s="2"/>
      <c r="L33" s="2"/>
    </row>
    <row r="35" ht="15">
      <c r="F35" s="110">
        <f>IF(ISBLANK(F33),"",INT(20.0479*(17-F33)^1.835))</f>
      </c>
    </row>
  </sheetData>
  <sheetProtection/>
  <mergeCells count="2">
    <mergeCell ref="A1:M1"/>
    <mergeCell ref="A5:M5"/>
  </mergeCells>
  <printOptions/>
  <pageMargins left="0.69" right="0.48" top="0.35" bottom="0.47" header="0.16" footer="0.16"/>
  <pageSetup horizontalDpi="300" verticalDpi="300" orientation="landscape" paperSize="9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="115" zoomScaleNormal="115" zoomScalePageLayoutView="0" workbookViewId="0" topLeftCell="A1">
      <selection activeCell="O6" sqref="O6"/>
    </sheetView>
  </sheetViews>
  <sheetFormatPr defaultColWidth="9.140625" defaultRowHeight="12.75"/>
  <cols>
    <col min="1" max="1" width="3.8515625" style="2" bestFit="1" customWidth="1"/>
    <col min="2" max="2" width="5.57421875" style="18" customWidth="1"/>
    <col min="3" max="3" width="19.421875" style="18" bestFit="1" customWidth="1"/>
    <col min="4" max="4" width="9.00390625" style="18" bestFit="1" customWidth="1"/>
    <col min="5" max="5" width="10.00390625" style="18" customWidth="1"/>
    <col min="6" max="6" width="9.7109375" style="26" customWidth="1"/>
    <col min="7" max="7" width="10.140625" style="2" customWidth="1"/>
    <col min="8" max="8" width="9.7109375" style="2" customWidth="1"/>
    <col min="9" max="9" width="9.7109375" style="1" customWidth="1"/>
    <col min="10" max="10" width="9.7109375" style="2" customWidth="1"/>
    <col min="11" max="11" width="10.7109375" style="2" customWidth="1"/>
    <col min="12" max="12" width="24.421875" style="457" customWidth="1"/>
    <col min="13" max="13" width="5.28125" style="454" customWidth="1"/>
    <col min="14" max="14" width="9.140625" style="454" customWidth="1"/>
    <col min="15" max="16384" width="9.140625" style="2" customWidth="1"/>
  </cols>
  <sheetData>
    <row r="1" spans="1:14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51"/>
    </row>
    <row r="3" spans="3:14" ht="12.75">
      <c r="C3" s="22" t="s">
        <v>39</v>
      </c>
      <c r="L3" s="452"/>
      <c r="M3" s="451"/>
      <c r="N3" s="451"/>
    </row>
    <row r="4" spans="3:14" ht="12.75">
      <c r="C4" s="33"/>
      <c r="L4" s="452"/>
      <c r="M4" s="451"/>
      <c r="N4" s="451"/>
    </row>
    <row r="5" spans="1:14" ht="15.75">
      <c r="A5" s="444" t="s">
        <v>19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51"/>
    </row>
    <row r="7" spans="2:14" s="3" customFormat="1" ht="17.25" customHeight="1">
      <c r="B7" s="16"/>
      <c r="C7" s="17"/>
      <c r="D7" s="16"/>
      <c r="E7" s="17"/>
      <c r="F7" s="27" t="s">
        <v>4</v>
      </c>
      <c r="G7" s="5" t="s">
        <v>2</v>
      </c>
      <c r="H7" s="5" t="s">
        <v>1</v>
      </c>
      <c r="I7" s="5" t="s">
        <v>3</v>
      </c>
      <c r="J7" s="10" t="s">
        <v>6</v>
      </c>
      <c r="K7" s="5" t="s">
        <v>0</v>
      </c>
      <c r="L7" s="24"/>
      <c r="M7" s="5"/>
      <c r="N7" s="453"/>
    </row>
    <row r="8" spans="9:13" ht="15" customHeight="1">
      <c r="I8" s="19"/>
      <c r="J8" s="117">
        <v>1.1574074074074073E-05</v>
      </c>
      <c r="K8" s="37"/>
      <c r="L8" s="25"/>
      <c r="M8" s="4"/>
    </row>
    <row r="9" spans="1:14" ht="15">
      <c r="A9" s="7">
        <v>3</v>
      </c>
      <c r="B9" s="39">
        <v>289</v>
      </c>
      <c r="C9" s="123" t="s">
        <v>100</v>
      </c>
      <c r="D9" s="125">
        <v>230798</v>
      </c>
      <c r="E9" s="122" t="s">
        <v>101</v>
      </c>
      <c r="F9" s="266" t="s">
        <v>149</v>
      </c>
      <c r="G9" s="289">
        <v>1.7</v>
      </c>
      <c r="H9" s="267">
        <v>8.75</v>
      </c>
      <c r="I9" s="267">
        <v>5.29</v>
      </c>
      <c r="J9" s="274">
        <v>0.0018321759259259257</v>
      </c>
      <c r="K9" s="209">
        <f>K12</f>
        <v>3248</v>
      </c>
      <c r="L9" s="122" t="s">
        <v>48</v>
      </c>
      <c r="M9" s="127"/>
      <c r="N9" s="388"/>
    </row>
    <row r="10" spans="1:14" ht="14.25">
      <c r="A10" s="6"/>
      <c r="F10" s="269"/>
      <c r="G10" s="211"/>
      <c r="H10" s="211"/>
      <c r="I10" s="212"/>
      <c r="J10" s="278"/>
      <c r="K10" s="214">
        <f>K12</f>
        <v>3248</v>
      </c>
      <c r="L10" s="389"/>
      <c r="M10" s="127"/>
      <c r="N10" s="388"/>
    </row>
    <row r="11" spans="1:14" s="31" customFormat="1" ht="15">
      <c r="A11" s="2"/>
      <c r="B11" s="18"/>
      <c r="C11" s="18"/>
      <c r="D11" s="18"/>
      <c r="E11" s="18"/>
      <c r="F11" s="290">
        <f>IF(ISBLANK(F9+0.24),"",INT(20.0479*(17-(F9+0.24))^1.835))</f>
        <v>712</v>
      </c>
      <c r="G11" s="291">
        <f>IF(ISBLANK(G9),"",INT(1.84523*(G9*100-75)^1.348))</f>
        <v>855</v>
      </c>
      <c r="H11" s="291">
        <f>IF(ISBLANK(H9),"",INT(56.0211*(H9-1.5)^1.05))</f>
        <v>448</v>
      </c>
      <c r="I11" s="291">
        <f>IF(ISBLANK(I9),"",INT(0.188807*(I9*100-210)^1.41))</f>
        <v>640</v>
      </c>
      <c r="J11" s="281">
        <f>IF(ISBLANK(J9),"",INT(0.11193*(254-(J9/$J$8))^1.88))</f>
        <v>593</v>
      </c>
      <c r="K11" s="217">
        <f>K12</f>
        <v>3248</v>
      </c>
      <c r="L11" s="389"/>
      <c r="M11" s="127"/>
      <c r="N11" s="388"/>
    </row>
    <row r="12" spans="6:14" ht="15">
      <c r="F12" s="270"/>
      <c r="G12" s="219">
        <f>F11+G11</f>
        <v>1567</v>
      </c>
      <c r="H12" s="219">
        <f>G12+H11</f>
        <v>2015</v>
      </c>
      <c r="I12" s="219">
        <f>H12+I11</f>
        <v>2655</v>
      </c>
      <c r="J12" s="283">
        <f>I12+J11</f>
        <v>3248</v>
      </c>
      <c r="K12" s="177">
        <f>SUM(F11:J11)</f>
        <v>3248</v>
      </c>
      <c r="L12" s="389"/>
      <c r="M12" s="127"/>
      <c r="N12" s="388"/>
    </row>
    <row r="13" spans="6:14" ht="14.25">
      <c r="F13" s="271"/>
      <c r="G13" s="234"/>
      <c r="H13" s="221"/>
      <c r="I13" s="222"/>
      <c r="J13" s="288"/>
      <c r="K13" s="167">
        <f>K12</f>
        <v>3248</v>
      </c>
      <c r="L13" s="389"/>
      <c r="M13" s="127"/>
      <c r="N13" s="388"/>
    </row>
    <row r="14" spans="1:14" ht="15">
      <c r="A14" s="7">
        <v>1</v>
      </c>
      <c r="B14" s="39">
        <v>269</v>
      </c>
      <c r="C14" s="120" t="s">
        <v>97</v>
      </c>
      <c r="D14" s="121">
        <v>310598</v>
      </c>
      <c r="E14" s="122" t="s">
        <v>94</v>
      </c>
      <c r="F14" s="266" t="s">
        <v>166</v>
      </c>
      <c r="G14" s="289">
        <v>1.45</v>
      </c>
      <c r="H14" s="267">
        <v>11.25</v>
      </c>
      <c r="I14" s="267">
        <v>4.95</v>
      </c>
      <c r="J14" s="274">
        <v>0.0018599537037037037</v>
      </c>
      <c r="K14" s="209">
        <f>K17</f>
        <v>2933</v>
      </c>
      <c r="L14" s="122" t="s">
        <v>82</v>
      </c>
      <c r="M14" s="388"/>
      <c r="N14" s="388"/>
    </row>
    <row r="15" spans="1:14" ht="14.25">
      <c r="A15" s="6"/>
      <c r="F15" s="269"/>
      <c r="G15" s="211"/>
      <c r="H15" s="211"/>
      <c r="I15" s="212"/>
      <c r="J15" s="278"/>
      <c r="K15" s="214">
        <f>K17</f>
        <v>2933</v>
      </c>
      <c r="L15" s="390"/>
      <c r="M15" s="388"/>
      <c r="N15" s="388"/>
    </row>
    <row r="16" spans="3:13" s="31" customFormat="1" ht="15">
      <c r="C16" s="116"/>
      <c r="D16" s="116"/>
      <c r="E16" s="116"/>
      <c r="F16" s="290">
        <f>IF(ISBLANK(F14+0.24),"",INT(20.0479*(17-(F14+0.24))^1.835))</f>
        <v>644</v>
      </c>
      <c r="G16" s="291">
        <f>IF(ISBLANK(G14),"",INT(1.84523*(G14*100-75)^1.348))</f>
        <v>566</v>
      </c>
      <c r="H16" s="291">
        <f>IF(ISBLANK(H14),"",INT(56.0211*(H14-1.5)^1.05))</f>
        <v>612</v>
      </c>
      <c r="I16" s="291">
        <f>IF(ISBLANK(I14),"",INT(0.188807*(I14*100-210)^1.41))</f>
        <v>546</v>
      </c>
      <c r="J16" s="281">
        <f>IF(ISBLANK(J14),"",INT(0.11193*(254-(J14/$J$8))^1.88))</f>
        <v>565</v>
      </c>
      <c r="K16" s="217">
        <f>K17</f>
        <v>2933</v>
      </c>
      <c r="M16" s="360"/>
    </row>
    <row r="17" spans="6:14" ht="15">
      <c r="F17" s="270"/>
      <c r="G17" s="219">
        <f>F16+G16</f>
        <v>1210</v>
      </c>
      <c r="H17" s="219">
        <f>G17+H16</f>
        <v>1822</v>
      </c>
      <c r="I17" s="219">
        <f>H17+I16</f>
        <v>2368</v>
      </c>
      <c r="J17" s="283">
        <f>I17+J16</f>
        <v>2933</v>
      </c>
      <c r="K17" s="177">
        <f>SUM(F16:J16)</f>
        <v>2933</v>
      </c>
      <c r="L17" s="361"/>
      <c r="M17" s="360"/>
      <c r="N17" s="360"/>
    </row>
    <row r="18" spans="6:14" ht="14.25">
      <c r="F18" s="271"/>
      <c r="G18" s="234"/>
      <c r="H18" s="221"/>
      <c r="I18" s="222"/>
      <c r="J18" s="288"/>
      <c r="K18" s="167">
        <f>K17</f>
        <v>2933</v>
      </c>
      <c r="L18" s="361"/>
      <c r="M18" s="360"/>
      <c r="N18" s="360"/>
    </row>
    <row r="19" spans="1:14" ht="15">
      <c r="A19" s="7">
        <v>2</v>
      </c>
      <c r="B19" s="39">
        <v>234</v>
      </c>
      <c r="C19" s="120" t="s">
        <v>98</v>
      </c>
      <c r="D19" s="121">
        <v>140499</v>
      </c>
      <c r="E19" s="122" t="s">
        <v>43</v>
      </c>
      <c r="F19" s="266" t="s">
        <v>161</v>
      </c>
      <c r="G19" s="289">
        <v>1.45</v>
      </c>
      <c r="H19" s="267">
        <v>6.93</v>
      </c>
      <c r="I19" s="267">
        <v>4.67</v>
      </c>
      <c r="J19" s="274">
        <v>0.0018449074074074073</v>
      </c>
      <c r="K19" s="209">
        <f>K22</f>
        <v>2522</v>
      </c>
      <c r="L19" s="70" t="s">
        <v>99</v>
      </c>
      <c r="M19" s="360"/>
      <c r="N19" s="360"/>
    </row>
    <row r="20" spans="1:14" ht="14.25">
      <c r="A20" s="6"/>
      <c r="C20" s="120"/>
      <c r="D20" s="121"/>
      <c r="E20" s="122"/>
      <c r="F20" s="269"/>
      <c r="G20" s="211"/>
      <c r="H20" s="211"/>
      <c r="I20" s="212"/>
      <c r="J20" s="278"/>
      <c r="K20" s="214">
        <f>K22</f>
        <v>2522</v>
      </c>
      <c r="L20" s="361"/>
      <c r="M20" s="360"/>
      <c r="N20" s="360"/>
    </row>
    <row r="21" spans="1:14" ht="15">
      <c r="A21" s="31"/>
      <c r="B21" s="31"/>
      <c r="C21" s="31"/>
      <c r="D21" s="31"/>
      <c r="E21" s="31"/>
      <c r="F21" s="290">
        <f>IF(ISBLANK(F19+0.24),"",INT(20.0479*(17-(F19+0.24))^1.835))</f>
        <v>573</v>
      </c>
      <c r="G21" s="291">
        <f>IF(ISBLANK(G19),"",INT(1.84523*(G19*100-75)^1.348))</f>
        <v>566</v>
      </c>
      <c r="H21" s="291">
        <f>IF(ISBLANK(H19),"",INT(56.0211*(H19-1.5)^1.05))</f>
        <v>331</v>
      </c>
      <c r="I21" s="291">
        <f>IF(ISBLANK(I19),"",INT(0.188807*(I19*100-210)^1.41))</f>
        <v>472</v>
      </c>
      <c r="J21" s="281">
        <f>IF(ISBLANK(J19),"",INT(0.11193*(254-(J19/$J$8))^1.88))</f>
        <v>580</v>
      </c>
      <c r="K21" s="217">
        <f>K22</f>
        <v>2522</v>
      </c>
      <c r="L21" s="31"/>
      <c r="M21" s="31"/>
      <c r="N21" s="31"/>
    </row>
    <row r="22" spans="6:14" ht="15">
      <c r="F22" s="270"/>
      <c r="G22" s="219">
        <f>F21+G21</f>
        <v>1139</v>
      </c>
      <c r="H22" s="219">
        <f>G22+H21</f>
        <v>1470</v>
      </c>
      <c r="I22" s="219">
        <f>H22+I21</f>
        <v>1942</v>
      </c>
      <c r="J22" s="283">
        <f>I22+J21</f>
        <v>2522</v>
      </c>
      <c r="K22" s="177">
        <f>SUM(F21:J21)</f>
        <v>2522</v>
      </c>
      <c r="L22" s="361"/>
      <c r="M22" s="360"/>
      <c r="N22" s="360"/>
    </row>
    <row r="23" spans="6:14" ht="14.25">
      <c r="F23" s="271"/>
      <c r="G23" s="234"/>
      <c r="H23" s="221"/>
      <c r="I23" s="222"/>
      <c r="J23" s="288"/>
      <c r="K23" s="167">
        <f>K22</f>
        <v>2522</v>
      </c>
      <c r="L23" s="455"/>
      <c r="M23" s="456"/>
      <c r="N23" s="360"/>
    </row>
    <row r="24" spans="1:14" ht="15">
      <c r="A24" s="7">
        <v>6</v>
      </c>
      <c r="B24" s="39">
        <v>185</v>
      </c>
      <c r="C24" s="40" t="s">
        <v>116</v>
      </c>
      <c r="D24" s="41" t="s">
        <v>115</v>
      </c>
      <c r="E24" s="42" t="s">
        <v>67</v>
      </c>
      <c r="F24" s="266" t="s">
        <v>167</v>
      </c>
      <c r="G24" s="289">
        <v>1.4</v>
      </c>
      <c r="H24" s="267">
        <v>7.93</v>
      </c>
      <c r="I24" s="267">
        <v>4.07</v>
      </c>
      <c r="J24" s="274">
        <v>0.0022326388888888886</v>
      </c>
      <c r="K24" s="209">
        <f>K27</f>
        <v>2071</v>
      </c>
      <c r="L24" s="70" t="s">
        <v>10</v>
      </c>
      <c r="M24" s="360"/>
      <c r="N24" s="360"/>
    </row>
    <row r="25" spans="1:11" ht="14.25">
      <c r="A25" s="6"/>
      <c r="F25" s="269"/>
      <c r="G25" s="211"/>
      <c r="H25" s="211"/>
      <c r="I25" s="212"/>
      <c r="J25" s="278"/>
      <c r="K25" s="214">
        <f>K27</f>
        <v>2071</v>
      </c>
    </row>
    <row r="26" spans="6:11" s="31" customFormat="1" ht="15">
      <c r="F26" s="290">
        <f>IF(ISBLANK(F24+0.24),"",INT(20.0479*(17-(F24+0.24))^1.835))</f>
        <v>585</v>
      </c>
      <c r="G26" s="291">
        <f>IF(ISBLANK(G24),"",INT(1.84523*(G24*100-75)^1.348))</f>
        <v>512</v>
      </c>
      <c r="H26" s="291">
        <f>IF(ISBLANK(H24),"",INT(56.0211*(H24-1.5)^1.05))</f>
        <v>395</v>
      </c>
      <c r="I26" s="291">
        <f>IF(ISBLANK(I24),"",INT(0.188807*(I24*100-210)^1.41))</f>
        <v>324</v>
      </c>
      <c r="J26" s="281">
        <f>IF(ISBLANK(J24),"",INT(0.11193*(254-(J24/$J$8))^1.88))</f>
        <v>255</v>
      </c>
      <c r="K26" s="217">
        <f>K27</f>
        <v>2071</v>
      </c>
    </row>
    <row r="27" spans="6:11" ht="15">
      <c r="F27" s="270"/>
      <c r="G27" s="219">
        <f>F26+G26</f>
        <v>1097</v>
      </c>
      <c r="H27" s="219">
        <f>G27+H26</f>
        <v>1492</v>
      </c>
      <c r="I27" s="219">
        <f>H27+I26</f>
        <v>1816</v>
      </c>
      <c r="J27" s="283">
        <f>I27+J26</f>
        <v>2071</v>
      </c>
      <c r="K27" s="177">
        <f>SUM(F26:J26)</f>
        <v>2071</v>
      </c>
    </row>
    <row r="28" spans="1:14" ht="15">
      <c r="A28" s="7">
        <v>4</v>
      </c>
      <c r="B28" s="39">
        <v>232</v>
      </c>
      <c r="C28" s="139" t="s">
        <v>102</v>
      </c>
      <c r="D28" s="121">
        <v>40599</v>
      </c>
      <c r="E28" s="140" t="s">
        <v>43</v>
      </c>
      <c r="F28" s="266" t="s">
        <v>168</v>
      </c>
      <c r="G28" s="289">
        <v>1.5</v>
      </c>
      <c r="H28" s="267">
        <v>8.12</v>
      </c>
      <c r="I28" s="267">
        <v>4.32</v>
      </c>
      <c r="J28" s="274">
        <v>0</v>
      </c>
      <c r="K28" s="209">
        <f>K31</f>
        <v>1865</v>
      </c>
      <c r="L28" s="458" t="s">
        <v>99</v>
      </c>
      <c r="M28" s="456"/>
      <c r="N28" s="360"/>
    </row>
    <row r="29" spans="1:14" ht="14.25">
      <c r="A29" s="6"/>
      <c r="F29" s="269"/>
      <c r="G29" s="211"/>
      <c r="H29" s="211"/>
      <c r="I29" s="212"/>
      <c r="J29" s="278"/>
      <c r="K29" s="214">
        <f>K31</f>
        <v>1865</v>
      </c>
      <c r="L29" s="455"/>
      <c r="M29" s="456"/>
      <c r="N29" s="360"/>
    </row>
    <row r="30" spans="6:14" ht="15">
      <c r="F30" s="290">
        <f>IF(ISBLANK(F28+0.24),"",INT(20.0479*(17-(F28+0.24))^1.835))</f>
        <v>453</v>
      </c>
      <c r="G30" s="291">
        <f>IF(ISBLANK(G28),"",INT(1.84523*(G28*100-75)^1.348))</f>
        <v>621</v>
      </c>
      <c r="H30" s="291">
        <f>IF(ISBLANK(H28),"",INT(56.0211*(H28-1.5)^1.05))</f>
        <v>407</v>
      </c>
      <c r="I30" s="291">
        <f>IF(ISBLANK(I28),"",INT(0.188807*(I28*100-210)^1.41))</f>
        <v>384</v>
      </c>
      <c r="J30" s="281">
        <v>0</v>
      </c>
      <c r="K30" s="217">
        <f>K31</f>
        <v>1865</v>
      </c>
      <c r="L30" s="458"/>
      <c r="M30" s="456"/>
      <c r="N30" s="31"/>
    </row>
    <row r="31" spans="1:14" s="31" customFormat="1" ht="15">
      <c r="A31" s="2"/>
      <c r="B31" s="18"/>
      <c r="C31" s="18"/>
      <c r="D31" s="18"/>
      <c r="E31" s="18"/>
      <c r="F31" s="270"/>
      <c r="G31" s="219">
        <f>F30+G30</f>
        <v>1074</v>
      </c>
      <c r="H31" s="219">
        <f>G31+H30</f>
        <v>1481</v>
      </c>
      <c r="I31" s="219">
        <f>H31+I30</f>
        <v>1865</v>
      </c>
      <c r="J31" s="283">
        <f>I31+J30</f>
        <v>1865</v>
      </c>
      <c r="K31" s="177">
        <f>SUM(F30:J30)</f>
        <v>1865</v>
      </c>
      <c r="L31" s="455"/>
      <c r="M31" s="456"/>
      <c r="N31" s="360"/>
    </row>
    <row r="32" spans="6:14" ht="14.25">
      <c r="F32" s="271"/>
      <c r="G32" s="234"/>
      <c r="H32" s="221"/>
      <c r="I32" s="222"/>
      <c r="J32" s="288"/>
      <c r="K32" s="167">
        <f>K31</f>
        <v>1865</v>
      </c>
      <c r="L32" s="455"/>
      <c r="M32" s="456"/>
      <c r="N32" s="360"/>
    </row>
    <row r="33" spans="1:14" ht="15">
      <c r="A33" s="7">
        <v>5</v>
      </c>
      <c r="B33" s="39">
        <v>265</v>
      </c>
      <c r="C33" s="122" t="s">
        <v>103</v>
      </c>
      <c r="D33" s="125">
        <v>30799</v>
      </c>
      <c r="E33" s="122" t="s">
        <v>43</v>
      </c>
      <c r="F33" s="266" t="s">
        <v>169</v>
      </c>
      <c r="G33" s="289">
        <v>1.3</v>
      </c>
      <c r="H33" s="267">
        <v>7.27</v>
      </c>
      <c r="I33" s="267">
        <v>4.27</v>
      </c>
      <c r="J33" s="274">
        <v>0.002903935185185185</v>
      </c>
      <c r="K33" s="209">
        <f>K36</f>
        <v>1415</v>
      </c>
      <c r="L33" s="120" t="s">
        <v>96</v>
      </c>
      <c r="M33" s="127"/>
      <c r="N33" s="388"/>
    </row>
    <row r="34" spans="1:14" ht="14.25">
      <c r="A34" s="6"/>
      <c r="F34" s="269"/>
      <c r="G34" s="211"/>
      <c r="H34" s="211"/>
      <c r="I34" s="212"/>
      <c r="J34" s="278"/>
      <c r="K34" s="214">
        <f>K36</f>
        <v>1415</v>
      </c>
      <c r="L34" s="390"/>
      <c r="M34" s="388"/>
      <c r="N34" s="388"/>
    </row>
    <row r="35" spans="1:14" ht="15">
      <c r="A35" s="31"/>
      <c r="B35" s="31"/>
      <c r="C35" s="31"/>
      <c r="D35" s="31"/>
      <c r="E35" s="31"/>
      <c r="F35" s="290">
        <f>IF(ISBLANK(F33+0.24),"",INT(20.0479*(17-(F33+0.24))^1.835))</f>
        <v>283</v>
      </c>
      <c r="G35" s="291">
        <f>IF(ISBLANK(G33),"",INT(1.84523*(G33*100-75)^1.348))</f>
        <v>409</v>
      </c>
      <c r="H35" s="291">
        <f>IF(ISBLANK(H33),"",INT(56.0211*(H33-1.5)^1.05))</f>
        <v>352</v>
      </c>
      <c r="I35" s="291">
        <f>IF(ISBLANK(I33),"",INT(0.188807*(I33*100-210)^1.41))</f>
        <v>371</v>
      </c>
      <c r="J35" s="281">
        <f>IF(ISBLANK(J33),"",INT(0.11193*(254-(J33/$J$8))^1.88))</f>
        <v>0</v>
      </c>
      <c r="K35" s="217">
        <f>K36</f>
        <v>1415</v>
      </c>
      <c r="L35" s="31"/>
      <c r="M35" s="31"/>
      <c r="N35" s="31"/>
    </row>
    <row r="36" spans="1:14" s="31" customFormat="1" ht="15">
      <c r="A36" s="2"/>
      <c r="B36" s="18"/>
      <c r="C36" s="18"/>
      <c r="D36" s="18"/>
      <c r="E36" s="18"/>
      <c r="F36" s="270"/>
      <c r="G36" s="219">
        <f>F35+G35</f>
        <v>692</v>
      </c>
      <c r="H36" s="219">
        <f>G36+H35</f>
        <v>1044</v>
      </c>
      <c r="I36" s="219">
        <f>H36+I35</f>
        <v>1415</v>
      </c>
      <c r="J36" s="283">
        <f>I36+J35</f>
        <v>1415</v>
      </c>
      <c r="K36" s="177">
        <f>SUM(F35:J35)</f>
        <v>1415</v>
      </c>
      <c r="L36" s="361"/>
      <c r="M36" s="360"/>
      <c r="N36" s="360"/>
    </row>
    <row r="37" spans="6:14" ht="14.25">
      <c r="F37" s="271"/>
      <c r="G37" s="234"/>
      <c r="H37" s="221"/>
      <c r="I37" s="222"/>
      <c r="J37" s="292"/>
      <c r="K37" s="167"/>
      <c r="L37" s="361"/>
      <c r="M37" s="360"/>
      <c r="N37" s="360"/>
    </row>
    <row r="38" spans="6:11" ht="14.25">
      <c r="F38" s="271"/>
      <c r="G38" s="234"/>
      <c r="H38" s="221"/>
      <c r="I38" s="222"/>
      <c r="J38" s="292"/>
      <c r="K38" s="167">
        <f>K37</f>
        <v>0</v>
      </c>
    </row>
    <row r="39" spans="1:12" ht="15">
      <c r="A39" s="7"/>
      <c r="B39" s="39"/>
      <c r="C39" s="40"/>
      <c r="D39" s="41"/>
      <c r="E39" s="42"/>
      <c r="F39" s="206"/>
      <c r="G39" s="207"/>
      <c r="H39" s="207"/>
      <c r="I39" s="207"/>
      <c r="J39" s="208"/>
      <c r="K39" s="209"/>
      <c r="L39" s="70"/>
    </row>
    <row r="40" spans="1:11" ht="14.25">
      <c r="A40" s="6"/>
      <c r="F40" s="210"/>
      <c r="G40" s="211"/>
      <c r="H40" s="211"/>
      <c r="I40" s="212"/>
      <c r="J40" s="213"/>
      <c r="K40" s="214"/>
    </row>
    <row r="41" spans="6:11" s="31" customFormat="1" ht="15">
      <c r="F41" s="215"/>
      <c r="G41" s="216"/>
      <c r="H41" s="216"/>
      <c r="I41" s="216"/>
      <c r="J41" s="216"/>
      <c r="K41" s="217"/>
    </row>
    <row r="42" spans="6:11" ht="15">
      <c r="F42" s="218"/>
      <c r="G42" s="219"/>
      <c r="H42" s="219"/>
      <c r="I42" s="219"/>
      <c r="J42" s="219"/>
      <c r="K42" s="177"/>
    </row>
    <row r="43" spans="6:11" ht="14.25">
      <c r="F43" s="220"/>
      <c r="G43" s="221"/>
      <c r="H43" s="221"/>
      <c r="I43" s="222"/>
      <c r="J43" s="223"/>
      <c r="K43" s="167"/>
    </row>
    <row r="44" spans="1:12" ht="15">
      <c r="A44" s="7"/>
      <c r="B44" s="39"/>
      <c r="C44" s="40"/>
      <c r="D44" s="41"/>
      <c r="E44" s="42"/>
      <c r="F44" s="206"/>
      <c r="G44" s="207"/>
      <c r="H44" s="207"/>
      <c r="I44" s="207"/>
      <c r="J44" s="208"/>
      <c r="K44" s="209"/>
      <c r="L44" s="70"/>
    </row>
    <row r="45" spans="1:11" ht="14.25">
      <c r="A45" s="6"/>
      <c r="F45" s="210"/>
      <c r="G45" s="211"/>
      <c r="H45" s="211"/>
      <c r="I45" s="212"/>
      <c r="J45" s="213"/>
      <c r="K45" s="214"/>
    </row>
    <row r="46" spans="1:13" ht="15">
      <c r="A46" s="31"/>
      <c r="B46" s="31"/>
      <c r="C46" s="31"/>
      <c r="D46" s="31"/>
      <c r="E46" s="31"/>
      <c r="F46" s="215"/>
      <c r="G46" s="216"/>
      <c r="H46" s="216"/>
      <c r="I46" s="216"/>
      <c r="J46" s="216"/>
      <c r="K46" s="217"/>
      <c r="L46" s="31"/>
      <c r="M46" s="31"/>
    </row>
    <row r="47" spans="6:11" ht="15">
      <c r="F47" s="218"/>
      <c r="G47" s="219"/>
      <c r="H47" s="219"/>
      <c r="I47" s="219"/>
      <c r="J47" s="219"/>
      <c r="K47" s="177"/>
    </row>
    <row r="48" spans="6:11" ht="14.25">
      <c r="F48" s="220"/>
      <c r="G48" s="221"/>
      <c r="H48" s="221"/>
      <c r="I48" s="222"/>
      <c r="J48" s="223"/>
      <c r="K48" s="167">
        <f>K47</f>
        <v>0</v>
      </c>
    </row>
    <row r="49" spans="1:12" ht="15">
      <c r="A49" s="7">
        <v>9</v>
      </c>
      <c r="B49" s="39"/>
      <c r="C49" s="40"/>
      <c r="D49" s="41"/>
      <c r="E49" s="42"/>
      <c r="F49" s="30"/>
      <c r="G49" s="20"/>
      <c r="H49" s="20"/>
      <c r="I49" s="20"/>
      <c r="J49" s="118"/>
      <c r="K49" s="14"/>
      <c r="L49" s="70"/>
    </row>
    <row r="50" spans="1:11" ht="14.25">
      <c r="A50" s="6"/>
      <c r="F50" s="29"/>
      <c r="G50" s="12"/>
      <c r="H50" s="12"/>
      <c r="I50" s="11"/>
      <c r="J50" s="13"/>
      <c r="K50" s="35"/>
    </row>
    <row r="51" spans="1:11" ht="15">
      <c r="A51" s="31"/>
      <c r="F51" s="32"/>
      <c r="G51" s="21"/>
      <c r="H51" s="21"/>
      <c r="I51" s="21"/>
      <c r="J51" s="21"/>
      <c r="K51" s="15"/>
    </row>
    <row r="52" spans="6:11" ht="15">
      <c r="F52" s="28"/>
      <c r="G52" s="9"/>
      <c r="H52" s="9"/>
      <c r="I52" s="9"/>
      <c r="J52" s="9"/>
      <c r="K52" s="38"/>
    </row>
    <row r="53" spans="10:11" ht="14.25">
      <c r="J53" s="8"/>
      <c r="K53" s="36"/>
    </row>
    <row r="54" spans="1:12" ht="15">
      <c r="A54" s="7">
        <v>10</v>
      </c>
      <c r="B54" s="39"/>
      <c r="C54" s="40"/>
      <c r="D54" s="41"/>
      <c r="E54" s="42"/>
      <c r="F54" s="30"/>
      <c r="G54" s="20"/>
      <c r="H54" s="20"/>
      <c r="I54" s="20"/>
      <c r="J54" s="118"/>
      <c r="K54" s="14"/>
      <c r="L54" s="70"/>
    </row>
    <row r="55" spans="1:11" ht="14.25">
      <c r="A55" s="6"/>
      <c r="F55" s="29"/>
      <c r="G55" s="12"/>
      <c r="H55" s="12"/>
      <c r="I55" s="11"/>
      <c r="J55" s="13"/>
      <c r="K55" s="35"/>
    </row>
    <row r="56" spans="1:11" ht="15">
      <c r="A56" s="31"/>
      <c r="F56" s="32"/>
      <c r="G56" s="21"/>
      <c r="H56" s="21"/>
      <c r="I56" s="21"/>
      <c r="J56" s="21"/>
      <c r="K56" s="15"/>
    </row>
    <row r="57" spans="6:11" ht="15">
      <c r="F57" s="28"/>
      <c r="G57" s="9"/>
      <c r="H57" s="9"/>
      <c r="I57" s="9"/>
      <c r="J57" s="9"/>
      <c r="K57" s="38"/>
    </row>
    <row r="58" spans="10:11" ht="14.25">
      <c r="J58" s="8"/>
      <c r="K58" s="36"/>
    </row>
    <row r="59" spans="1:12" ht="15">
      <c r="A59" s="7">
        <v>11</v>
      </c>
      <c r="B59" s="39"/>
      <c r="C59" s="40"/>
      <c r="D59" s="41"/>
      <c r="E59" s="42"/>
      <c r="F59" s="30"/>
      <c r="G59" s="20"/>
      <c r="H59" s="20"/>
      <c r="I59" s="20"/>
      <c r="J59" s="118"/>
      <c r="K59" s="14"/>
      <c r="L59" s="70"/>
    </row>
    <row r="60" spans="1:11" ht="14.25">
      <c r="A60" s="6"/>
      <c r="F60" s="29"/>
      <c r="G60" s="12"/>
      <c r="H60" s="12"/>
      <c r="I60" s="11"/>
      <c r="J60" s="13"/>
      <c r="K60" s="35"/>
    </row>
    <row r="61" spans="1:11" ht="15">
      <c r="A61" s="31"/>
      <c r="F61" s="32"/>
      <c r="G61" s="21"/>
      <c r="H61" s="21"/>
      <c r="I61" s="21"/>
      <c r="J61" s="21"/>
      <c r="K61" s="15"/>
    </row>
    <row r="62" spans="6:11" ht="15">
      <c r="F62" s="28"/>
      <c r="G62" s="9"/>
      <c r="H62" s="9"/>
      <c r="I62" s="9"/>
      <c r="J62" s="9"/>
      <c r="K62" s="38"/>
    </row>
    <row r="63" spans="10:11" ht="14.25">
      <c r="J63" s="8"/>
      <c r="K63" s="36"/>
    </row>
    <row r="64" spans="1:12" ht="15">
      <c r="A64" s="7">
        <v>12</v>
      </c>
      <c r="B64" s="39"/>
      <c r="C64" s="40"/>
      <c r="D64" s="41"/>
      <c r="E64" s="42"/>
      <c r="F64" s="30"/>
      <c r="G64" s="20"/>
      <c r="H64" s="20"/>
      <c r="I64" s="20"/>
      <c r="J64" s="118"/>
      <c r="K64" s="14"/>
      <c r="L64" s="70"/>
    </row>
    <row r="65" spans="1:11" ht="14.25">
      <c r="A65" s="6"/>
      <c r="F65" s="29"/>
      <c r="G65" s="12"/>
      <c r="H65" s="12"/>
      <c r="I65" s="11"/>
      <c r="J65" s="13"/>
      <c r="K65" s="35"/>
    </row>
    <row r="66" spans="1:11" ht="15">
      <c r="A66" s="31"/>
      <c r="F66" s="32"/>
      <c r="G66" s="21"/>
      <c r="H66" s="21"/>
      <c r="I66" s="21"/>
      <c r="J66" s="21"/>
      <c r="K66" s="15"/>
    </row>
    <row r="67" spans="6:11" ht="15">
      <c r="F67" s="28"/>
      <c r="G67" s="9"/>
      <c r="H67" s="9"/>
      <c r="I67" s="9"/>
      <c r="J67" s="9"/>
      <c r="K67" s="38"/>
    </row>
    <row r="68" spans="10:11" ht="14.25">
      <c r="J68" s="8"/>
      <c r="K68" s="36"/>
    </row>
    <row r="69" spans="1:12" ht="15">
      <c r="A69" s="7">
        <v>13</v>
      </c>
      <c r="B69" s="39"/>
      <c r="C69" s="40"/>
      <c r="D69" s="41"/>
      <c r="E69" s="42"/>
      <c r="F69" s="30"/>
      <c r="G69" s="20"/>
      <c r="H69" s="20"/>
      <c r="I69" s="20"/>
      <c r="J69" s="118"/>
      <c r="K69" s="14"/>
      <c r="L69" s="70"/>
    </row>
    <row r="70" spans="1:11" ht="14.25">
      <c r="A70" s="6"/>
      <c r="F70" s="29"/>
      <c r="G70" s="12"/>
      <c r="H70" s="12"/>
      <c r="I70" s="11"/>
      <c r="J70" s="13"/>
      <c r="K70" s="35"/>
    </row>
    <row r="71" spans="1:11" ht="15">
      <c r="A71" s="31"/>
      <c r="F71" s="32"/>
      <c r="G71" s="21"/>
      <c r="H71" s="21"/>
      <c r="I71" s="21"/>
      <c r="J71" s="21"/>
      <c r="K71" s="15"/>
    </row>
    <row r="72" spans="6:11" ht="15">
      <c r="F72" s="28"/>
      <c r="G72" s="9"/>
      <c r="H72" s="9"/>
      <c r="I72" s="9"/>
      <c r="J72" s="9"/>
      <c r="K72" s="38"/>
    </row>
    <row r="73" spans="10:11" ht="14.25">
      <c r="J73" s="8"/>
      <c r="K73" s="36"/>
    </row>
    <row r="74" spans="1:12" ht="15">
      <c r="A74" s="7">
        <v>14</v>
      </c>
      <c r="B74" s="39"/>
      <c r="C74" s="40"/>
      <c r="D74" s="41"/>
      <c r="E74" s="42"/>
      <c r="F74" s="30"/>
      <c r="G74" s="20"/>
      <c r="H74" s="20"/>
      <c r="I74" s="20"/>
      <c r="J74" s="118"/>
      <c r="K74" s="14"/>
      <c r="L74" s="70"/>
    </row>
    <row r="75" spans="1:11" ht="14.25">
      <c r="A75" s="6"/>
      <c r="F75" s="29"/>
      <c r="G75" s="12"/>
      <c r="H75" s="12"/>
      <c r="I75" s="11"/>
      <c r="J75" s="13"/>
      <c r="K75" s="35"/>
    </row>
    <row r="76" spans="1:11" ht="15">
      <c r="A76" s="31"/>
      <c r="F76" s="32"/>
      <c r="G76" s="21"/>
      <c r="H76" s="21"/>
      <c r="I76" s="21"/>
      <c r="J76" s="21"/>
      <c r="K76" s="15"/>
    </row>
    <row r="77" spans="6:11" ht="15">
      <c r="F77" s="28"/>
      <c r="G77" s="9"/>
      <c r="H77" s="9"/>
      <c r="I77" s="9"/>
      <c r="J77" s="9"/>
      <c r="K77" s="38"/>
    </row>
    <row r="78" spans="10:11" ht="14.25">
      <c r="J78" s="8"/>
      <c r="K78" s="36"/>
    </row>
  </sheetData>
  <sheetProtection/>
  <mergeCells count="2">
    <mergeCell ref="A1:M1"/>
    <mergeCell ref="A5:M5"/>
  </mergeCells>
  <printOptions/>
  <pageMargins left="0.69" right="0.48" top="0.35" bottom="0.47" header="0.16" footer="0.16"/>
  <pageSetup horizontalDpi="300" verticalDpi="300" orientation="landscape" paperSize="9" r:id="rId1"/>
  <headerFooter alignWithMargins="0"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zoomScale="115" zoomScaleNormal="115" zoomScalePageLayoutView="0" workbookViewId="0" topLeftCell="A1">
      <selection activeCell="A5" sqref="A5:N5"/>
    </sheetView>
  </sheetViews>
  <sheetFormatPr defaultColWidth="9.140625" defaultRowHeight="12.75"/>
  <cols>
    <col min="1" max="1" width="3.421875" style="97" bestFit="1" customWidth="1"/>
    <col min="2" max="2" width="4.7109375" style="96" bestFit="1" customWidth="1"/>
    <col min="3" max="3" width="14.00390625" style="94" customWidth="1"/>
    <col min="4" max="4" width="9.00390625" style="95" bestFit="1" customWidth="1"/>
    <col min="5" max="5" width="20.28125" style="94" customWidth="1"/>
    <col min="6" max="6" width="6.28125" style="50" bestFit="1" customWidth="1"/>
    <col min="7" max="11" width="7.7109375" style="50" customWidth="1"/>
    <col min="12" max="12" width="9.8515625" style="49" bestFit="1" customWidth="1"/>
    <col min="13" max="13" width="11.00390625" style="91" customWidth="1"/>
    <col min="14" max="14" width="19.421875" style="46" customWidth="1"/>
    <col min="15" max="15" width="6.00390625" style="91" customWidth="1"/>
    <col min="16" max="16" width="14.28125" style="50" customWidth="1"/>
    <col min="17" max="17" width="8.140625" style="50" bestFit="1" customWidth="1"/>
    <col min="18" max="19" width="8.140625" style="50" customWidth="1"/>
    <col min="20" max="20" width="8.8515625" style="50" customWidth="1"/>
    <col min="21" max="21" width="5.8515625" style="50" bestFit="1" customWidth="1"/>
    <col min="22" max="22" width="8.140625" style="50" customWidth="1"/>
    <col min="23" max="23" width="8.140625" style="93" customWidth="1"/>
    <col min="24" max="24" width="8.140625" style="50" customWidth="1"/>
    <col min="25" max="25" width="8.140625" style="49" customWidth="1"/>
    <col min="26" max="26" width="8.140625" style="50" customWidth="1"/>
    <col min="27" max="16384" width="9.140625" style="50" customWidth="1"/>
  </cols>
  <sheetData>
    <row r="1" spans="1:14" s="2" customFormat="1" ht="18">
      <c r="A1" s="443" t="s">
        <v>38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2:14" s="2" customFormat="1" ht="12.75">
      <c r="B2" s="18"/>
      <c r="C2" s="18"/>
      <c r="D2" s="18"/>
      <c r="E2" s="18"/>
      <c r="F2" s="26"/>
      <c r="I2" s="1"/>
      <c r="L2" s="23"/>
      <c r="N2" s="31"/>
    </row>
    <row r="3" spans="2:14" s="2" customFormat="1" ht="12.75">
      <c r="B3" s="18"/>
      <c r="C3" s="22" t="s">
        <v>39</v>
      </c>
      <c r="D3" s="18"/>
      <c r="E3" s="18"/>
      <c r="F3" s="26"/>
      <c r="I3" s="1"/>
      <c r="L3" s="23"/>
      <c r="N3" s="31"/>
    </row>
    <row r="4" spans="2:14" s="2" customFormat="1" ht="12.75">
      <c r="B4" s="18"/>
      <c r="C4" s="33"/>
      <c r="D4" s="18"/>
      <c r="E4" s="18"/>
      <c r="F4" s="26"/>
      <c r="I4" s="1"/>
      <c r="L4" s="23"/>
      <c r="N4" s="31"/>
    </row>
    <row r="5" spans="1:14" s="2" customFormat="1" ht="15.75">
      <c r="A5" s="444" t="s">
        <v>40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7" spans="1:18" s="60" customFormat="1" ht="21" customHeight="1">
      <c r="A7" s="97"/>
      <c r="B7" s="95"/>
      <c r="C7" s="95"/>
      <c r="D7" s="95"/>
      <c r="E7" s="95"/>
      <c r="F7" s="49" t="s">
        <v>16</v>
      </c>
      <c r="G7" s="49" t="s">
        <v>13</v>
      </c>
      <c r="H7" s="49" t="s">
        <v>1</v>
      </c>
      <c r="I7" s="49" t="s">
        <v>2</v>
      </c>
      <c r="J7" s="84" t="s">
        <v>4</v>
      </c>
      <c r="K7" s="84" t="s">
        <v>15</v>
      </c>
      <c r="L7" s="84" t="s">
        <v>12</v>
      </c>
      <c r="N7" s="79"/>
      <c r="R7" s="109"/>
    </row>
    <row r="8" spans="1:15" s="60" customFormat="1" ht="15" customHeight="1">
      <c r="A8" s="97"/>
      <c r="B8" s="108"/>
      <c r="C8" s="94"/>
      <c r="D8" s="95"/>
      <c r="E8" s="94"/>
      <c r="J8" s="107"/>
      <c r="K8" s="107"/>
      <c r="L8" s="106">
        <v>1.1574074074074073E-05</v>
      </c>
      <c r="M8" s="105"/>
      <c r="N8" s="81"/>
      <c r="O8" s="105"/>
    </row>
    <row r="9" spans="1:25" ht="15" customHeight="1">
      <c r="A9" s="97">
        <v>1</v>
      </c>
      <c r="B9" s="39">
        <v>272</v>
      </c>
      <c r="C9" s="40" t="s">
        <v>35</v>
      </c>
      <c r="D9" s="41" t="s">
        <v>34</v>
      </c>
      <c r="E9" s="42" t="s">
        <v>33</v>
      </c>
      <c r="F9" s="119">
        <v>7.8</v>
      </c>
      <c r="G9" s="69">
        <v>6.32</v>
      </c>
      <c r="H9" s="69">
        <v>11.97</v>
      </c>
      <c r="I9" s="69">
        <v>1.94</v>
      </c>
      <c r="J9" s="119">
        <v>8.9</v>
      </c>
      <c r="K9" s="69">
        <v>3.9</v>
      </c>
      <c r="L9" s="105">
        <v>0.0021503472222222223</v>
      </c>
      <c r="M9" s="100">
        <f>M12</f>
        <v>4473</v>
      </c>
      <c r="N9" s="460" t="s">
        <v>32</v>
      </c>
      <c r="P9" s="104"/>
      <c r="W9" s="50"/>
      <c r="Y9" s="50"/>
    </row>
    <row r="10" spans="6:25" ht="15" customHeight="1">
      <c r="F10" s="60"/>
      <c r="G10" s="64"/>
      <c r="H10" s="64"/>
      <c r="I10" s="64"/>
      <c r="J10" s="64"/>
      <c r="K10" s="64"/>
      <c r="L10" s="101"/>
      <c r="M10" s="100">
        <f>M12</f>
        <v>4473</v>
      </c>
      <c r="W10" s="50"/>
      <c r="Y10" s="50"/>
    </row>
    <row r="11" spans="6:25" ht="15" customHeight="1">
      <c r="F11" s="60">
        <f>IF(ISBLANK(F9+0.24),"",TRUNC(58.015*(11.5-(F9+0.24))^1.81))</f>
        <v>548</v>
      </c>
      <c r="G11" s="60">
        <f>IF(ISBLANK(G9),"",TRUNC(0.14354*(G9*100-220)^1.4))</f>
        <v>657</v>
      </c>
      <c r="H11" s="60">
        <f>IF(ISBLANK(H9),"",TRUNC(51.39*(H9-1.5)^1.05))</f>
        <v>605</v>
      </c>
      <c r="I11" s="60">
        <f>IF(ISBLANK(I9),"",TRUNC(0.8465*(I9*100-75)^1.42))</f>
        <v>749</v>
      </c>
      <c r="J11" s="60">
        <f>IF(ISBLANK(J9+0.24),"",TRUNC(20.5173*(15.5-(J9+0.24))^1.92))</f>
        <v>715</v>
      </c>
      <c r="K11" s="60">
        <f>IF(ISBLANK(K9),"",TRUNC(0.2797*(K9*100-100)^1.35))</f>
        <v>590</v>
      </c>
      <c r="L11" s="59">
        <f>IF(ISBLANK(L9),"",INT(0.08713*(305.5-(L9/$L$8))^1.85))</f>
        <v>609</v>
      </c>
      <c r="M11" s="100">
        <f>M12</f>
        <v>4473</v>
      </c>
      <c r="W11" s="50"/>
      <c r="Y11" s="50"/>
    </row>
    <row r="12" spans="2:25" ht="15" customHeight="1">
      <c r="B12" s="50"/>
      <c r="C12" s="50"/>
      <c r="D12" s="50"/>
      <c r="E12" s="50"/>
      <c r="F12" s="57"/>
      <c r="G12" s="57">
        <f>F11+G11</f>
        <v>1205</v>
      </c>
      <c r="H12" s="57">
        <f>G12+H11</f>
        <v>1810</v>
      </c>
      <c r="I12" s="57">
        <f>H12+I11</f>
        <v>2559</v>
      </c>
      <c r="J12" s="57">
        <f>I12+J11</f>
        <v>3274</v>
      </c>
      <c r="K12" s="57">
        <f>J12+K11</f>
        <v>3864</v>
      </c>
      <c r="L12" s="57">
        <f>K12+L11</f>
        <v>4473</v>
      </c>
      <c r="M12" s="99">
        <f>SUM(F11:L11)</f>
        <v>4473</v>
      </c>
      <c r="N12" s="31"/>
      <c r="W12" s="50"/>
      <c r="Y12" s="50"/>
    </row>
    <row r="13" spans="2:25" ht="15" customHeight="1">
      <c r="B13" s="50"/>
      <c r="C13" s="50"/>
      <c r="D13" s="50"/>
      <c r="E13" s="50"/>
      <c r="F13" s="57"/>
      <c r="G13" s="57"/>
      <c r="H13" s="57"/>
      <c r="I13" s="57"/>
      <c r="J13" s="57"/>
      <c r="K13" s="98"/>
      <c r="L13" s="57"/>
      <c r="M13" s="98">
        <f>M12</f>
        <v>4473</v>
      </c>
      <c r="N13" s="31"/>
      <c r="W13" s="50"/>
      <c r="Y13" s="50"/>
    </row>
    <row r="14" spans="1:25" ht="15" customHeight="1">
      <c r="A14" s="97">
        <v>2</v>
      </c>
      <c r="B14" s="39">
        <v>224</v>
      </c>
      <c r="C14" s="40" t="s">
        <v>31</v>
      </c>
      <c r="D14" s="41" t="s">
        <v>30</v>
      </c>
      <c r="E14" s="42" t="s">
        <v>29</v>
      </c>
      <c r="F14" s="119">
        <v>7.8</v>
      </c>
      <c r="G14" s="69">
        <v>6.32</v>
      </c>
      <c r="H14" s="69">
        <v>11.97</v>
      </c>
      <c r="I14" s="69">
        <v>1.94</v>
      </c>
      <c r="J14" s="119">
        <v>8.9</v>
      </c>
      <c r="K14" s="69">
        <v>3.9</v>
      </c>
      <c r="L14" s="105">
        <v>0.0021503472222222223</v>
      </c>
      <c r="M14" s="100">
        <f>M17</f>
        <v>4473</v>
      </c>
      <c r="N14" s="460" t="s">
        <v>9</v>
      </c>
      <c r="P14" s="103"/>
      <c r="W14" s="50"/>
      <c r="Y14" s="50"/>
    </row>
    <row r="15" spans="6:25" ht="15" customHeight="1">
      <c r="F15" s="60"/>
      <c r="G15" s="64"/>
      <c r="H15" s="64"/>
      <c r="I15" s="64"/>
      <c r="J15" s="64"/>
      <c r="K15" s="64"/>
      <c r="L15" s="101"/>
      <c r="M15" s="100">
        <f>M17</f>
        <v>4473</v>
      </c>
      <c r="W15" s="50"/>
      <c r="Y15" s="50"/>
    </row>
    <row r="16" spans="6:25" ht="15" customHeight="1">
      <c r="F16" s="60">
        <f>IF(ISBLANK(F14+0.24),"",TRUNC(58.015*(11.5-(F14+0.24))^1.81))</f>
        <v>548</v>
      </c>
      <c r="G16" s="60">
        <f>IF(ISBLANK(G14),"",TRUNC(0.14354*(G14*100-220)^1.4))</f>
        <v>657</v>
      </c>
      <c r="H16" s="60">
        <f>IF(ISBLANK(H14),"",TRUNC(51.39*(H14-1.5)^1.05))</f>
        <v>605</v>
      </c>
      <c r="I16" s="60">
        <f>IF(ISBLANK(I14),"",TRUNC(0.8465*(I14*100-75)^1.42))</f>
        <v>749</v>
      </c>
      <c r="J16" s="60">
        <f>IF(ISBLANK(J14+0.24),"",TRUNC(20.5173*(15.5-(J14+0.24))^1.92))</f>
        <v>715</v>
      </c>
      <c r="K16" s="60">
        <f>IF(ISBLANK(K14),"",TRUNC(0.2797*(K14*100-100)^1.35))</f>
        <v>590</v>
      </c>
      <c r="L16" s="59">
        <f>IF(ISBLANK(L14),"",INT(0.08713*(305.5-(L14/$L$8))^1.85))</f>
        <v>609</v>
      </c>
      <c r="M16" s="100">
        <f>M17</f>
        <v>4473</v>
      </c>
      <c r="W16" s="50"/>
      <c r="Y16" s="50"/>
    </row>
    <row r="17" spans="6:25" ht="15" customHeight="1">
      <c r="F17" s="57"/>
      <c r="G17" s="57">
        <f>F16+G16</f>
        <v>1205</v>
      </c>
      <c r="H17" s="57">
        <f>G17+H16</f>
        <v>1810</v>
      </c>
      <c r="I17" s="57">
        <f>H17+I16</f>
        <v>2559</v>
      </c>
      <c r="J17" s="57">
        <f>I17+J16</f>
        <v>3274</v>
      </c>
      <c r="K17" s="57">
        <f>J17+K16</f>
        <v>3864</v>
      </c>
      <c r="L17" s="57">
        <f>K17+L16</f>
        <v>4473</v>
      </c>
      <c r="M17" s="99">
        <f>SUM(F16:L16)</f>
        <v>4473</v>
      </c>
      <c r="W17" s="50"/>
      <c r="Y17" s="50"/>
    </row>
    <row r="18" spans="6:25" ht="15" customHeight="1">
      <c r="F18" s="57"/>
      <c r="G18" s="57"/>
      <c r="H18" s="57"/>
      <c r="I18" s="57"/>
      <c r="J18" s="57"/>
      <c r="K18" s="98"/>
      <c r="L18" s="57"/>
      <c r="M18" s="98">
        <f>M17</f>
        <v>4473</v>
      </c>
      <c r="W18" s="50"/>
      <c r="Y18" s="50"/>
    </row>
    <row r="19" spans="1:25" ht="15" customHeight="1">
      <c r="A19" s="97">
        <v>3</v>
      </c>
      <c r="B19" s="39">
        <v>281</v>
      </c>
      <c r="C19" s="40" t="s">
        <v>28</v>
      </c>
      <c r="D19" s="41" t="s">
        <v>27</v>
      </c>
      <c r="E19" s="42" t="s">
        <v>7</v>
      </c>
      <c r="F19" s="119">
        <v>7.8</v>
      </c>
      <c r="G19" s="69">
        <v>6.32</v>
      </c>
      <c r="H19" s="69">
        <v>11.97</v>
      </c>
      <c r="I19" s="69">
        <v>1.94</v>
      </c>
      <c r="J19" s="119">
        <v>8.9</v>
      </c>
      <c r="K19" s="69">
        <v>3.9</v>
      </c>
      <c r="L19" s="105">
        <v>0.0021503472222222223</v>
      </c>
      <c r="M19" s="100">
        <f>M22</f>
        <v>4473</v>
      </c>
      <c r="N19" s="460" t="s">
        <v>26</v>
      </c>
      <c r="W19" s="50"/>
      <c r="Y19" s="50"/>
    </row>
    <row r="20" spans="6:25" ht="15" customHeight="1">
      <c r="F20" s="60"/>
      <c r="G20" s="64"/>
      <c r="H20" s="64"/>
      <c r="I20" s="64"/>
      <c r="J20" s="64"/>
      <c r="K20" s="64"/>
      <c r="L20" s="101"/>
      <c r="M20" s="100">
        <f>M22</f>
        <v>4473</v>
      </c>
      <c r="W20" s="50"/>
      <c r="Y20" s="50"/>
    </row>
    <row r="21" spans="6:25" ht="15" customHeight="1">
      <c r="F21" s="60">
        <f>IF(ISBLANK(F19+0.24),"",TRUNC(58.015*(11.5-(F19+0.24))^1.81))</f>
        <v>548</v>
      </c>
      <c r="G21" s="60">
        <f>IF(ISBLANK(G19),"",TRUNC(0.14354*(G19*100-220)^1.4))</f>
        <v>657</v>
      </c>
      <c r="H21" s="60">
        <f>IF(ISBLANK(H19),"",TRUNC(51.39*(H19-1.5)^1.05))</f>
        <v>605</v>
      </c>
      <c r="I21" s="60">
        <f>IF(ISBLANK(I19),"",TRUNC(0.8465*(I19*100-75)^1.42))</f>
        <v>749</v>
      </c>
      <c r="J21" s="60">
        <f>IF(ISBLANK(J19+0.24),"",TRUNC(20.5173*(15.5-(J19+0.24))^1.92))</f>
        <v>715</v>
      </c>
      <c r="K21" s="60">
        <f>IF(ISBLANK(K19),"",TRUNC(0.2797*(K19*100-100)^1.35))</f>
        <v>590</v>
      </c>
      <c r="L21" s="59">
        <f>IF(ISBLANK(L19),"",INT(0.08713*(305.5-(L19/$L$8))^1.85))</f>
        <v>609</v>
      </c>
      <c r="M21" s="100">
        <f>M22</f>
        <v>4473</v>
      </c>
      <c r="W21" s="50"/>
      <c r="Y21" s="50"/>
    </row>
    <row r="22" spans="6:25" ht="15" customHeight="1">
      <c r="F22" s="57"/>
      <c r="G22" s="57">
        <f>F21+G21</f>
        <v>1205</v>
      </c>
      <c r="H22" s="57">
        <f>G22+H21</f>
        <v>1810</v>
      </c>
      <c r="I22" s="57">
        <f>H22+I21</f>
        <v>2559</v>
      </c>
      <c r="J22" s="57">
        <f>I22+J21</f>
        <v>3274</v>
      </c>
      <c r="K22" s="57">
        <f>J22+K21</f>
        <v>3864</v>
      </c>
      <c r="L22" s="57">
        <f>K22+L21</f>
        <v>4473</v>
      </c>
      <c r="M22" s="99">
        <f>SUM(F21:L21)</f>
        <v>4473</v>
      </c>
      <c r="W22" s="50"/>
      <c r="Y22" s="50"/>
    </row>
    <row r="23" spans="6:25" ht="15" customHeight="1">
      <c r="F23" s="57"/>
      <c r="G23" s="57"/>
      <c r="H23" s="57"/>
      <c r="I23" s="57"/>
      <c r="J23" s="57"/>
      <c r="K23" s="98"/>
      <c r="L23" s="57"/>
      <c r="M23" s="98">
        <f>M22</f>
        <v>4473</v>
      </c>
      <c r="W23" s="50"/>
      <c r="Y23" s="50"/>
    </row>
    <row r="24" spans="1:25" ht="15">
      <c r="A24" s="97">
        <v>4</v>
      </c>
      <c r="B24" s="39">
        <v>214</v>
      </c>
      <c r="C24" s="40" t="s">
        <v>25</v>
      </c>
      <c r="D24" s="41" t="s">
        <v>24</v>
      </c>
      <c r="E24" s="42" t="s">
        <v>18</v>
      </c>
      <c r="F24" s="119">
        <v>7.8</v>
      </c>
      <c r="G24" s="69">
        <v>6.32</v>
      </c>
      <c r="H24" s="69">
        <v>11.97</v>
      </c>
      <c r="I24" s="69">
        <v>1.94</v>
      </c>
      <c r="J24" s="119">
        <v>8.9</v>
      </c>
      <c r="K24" s="69">
        <v>3.9</v>
      </c>
      <c r="L24" s="105">
        <v>0.0021503472222222223</v>
      </c>
      <c r="M24" s="100">
        <f>M27</f>
        <v>4473</v>
      </c>
      <c r="N24" s="460" t="s">
        <v>23</v>
      </c>
      <c r="O24" s="100"/>
      <c r="P24" s="103"/>
      <c r="W24" s="50"/>
      <c r="Y24" s="50"/>
    </row>
    <row r="25" spans="1:25" ht="14.25">
      <c r="A25" s="102"/>
      <c r="B25" s="50"/>
      <c r="C25" s="50"/>
      <c r="D25" s="50"/>
      <c r="E25" s="50"/>
      <c r="F25" s="60"/>
      <c r="G25" s="64"/>
      <c r="H25" s="64"/>
      <c r="I25" s="64"/>
      <c r="J25" s="64"/>
      <c r="K25" s="64"/>
      <c r="L25" s="101"/>
      <c r="M25" s="100">
        <f>M27</f>
        <v>4473</v>
      </c>
      <c r="N25" s="31"/>
      <c r="O25" s="100"/>
      <c r="W25" s="50"/>
      <c r="Y25" s="50"/>
    </row>
    <row r="26" spans="2:25" ht="14.25">
      <c r="B26" s="50"/>
      <c r="C26" s="50"/>
      <c r="D26" s="50"/>
      <c r="E26" s="50"/>
      <c r="F26" s="60">
        <f>IF(ISBLANK(F24+0.24),"",TRUNC(58.015*(11.5-(F24+0.24))^1.81))</f>
        <v>548</v>
      </c>
      <c r="G26" s="60">
        <f>IF(ISBLANK(G24),"",TRUNC(0.14354*(G24*100-220)^1.4))</f>
        <v>657</v>
      </c>
      <c r="H26" s="60">
        <f>IF(ISBLANK(H24),"",TRUNC(51.39*(H24-1.5)^1.05))</f>
        <v>605</v>
      </c>
      <c r="I26" s="60">
        <f>IF(ISBLANK(I24),"",TRUNC(0.8465*(I24*100-75)^1.42))</f>
        <v>749</v>
      </c>
      <c r="J26" s="60">
        <f>IF(ISBLANK(J24+0.24),"",TRUNC(20.5173*(15.5-(J24+0.24))^1.92))</f>
        <v>715</v>
      </c>
      <c r="K26" s="60">
        <f>IF(ISBLANK(K24),"",TRUNC(0.2797*(K24*100-100)^1.35))</f>
        <v>590</v>
      </c>
      <c r="L26" s="59">
        <f>IF(ISBLANK(L24),"",INT(0.08713*(305.5-(L24/$L$8))^1.85))</f>
        <v>609</v>
      </c>
      <c r="M26" s="100">
        <f>M27</f>
        <v>4473</v>
      </c>
      <c r="N26" s="31"/>
      <c r="O26" s="100"/>
      <c r="W26" s="50"/>
      <c r="Y26" s="50"/>
    </row>
    <row r="27" spans="2:25" ht="15">
      <c r="B27" s="50"/>
      <c r="C27" s="50"/>
      <c r="D27" s="50"/>
      <c r="E27" s="50"/>
      <c r="F27" s="57"/>
      <c r="G27" s="57">
        <f>F26+G26</f>
        <v>1205</v>
      </c>
      <c r="H27" s="57">
        <f>G27+H26</f>
        <v>1810</v>
      </c>
      <c r="I27" s="57">
        <f>H27+I26</f>
        <v>2559</v>
      </c>
      <c r="J27" s="57">
        <f>I27+J26</f>
        <v>3274</v>
      </c>
      <c r="K27" s="57">
        <f>J27+K26</f>
        <v>3864</v>
      </c>
      <c r="L27" s="57">
        <f>K27+L26</f>
        <v>4473</v>
      </c>
      <c r="M27" s="99">
        <f>SUM(F26:L26)</f>
        <v>4473</v>
      </c>
      <c r="N27" s="31"/>
      <c r="O27" s="99"/>
      <c r="W27" s="50"/>
      <c r="Y27" s="50"/>
    </row>
    <row r="28" spans="2:25" ht="15">
      <c r="B28" s="50"/>
      <c r="C28" s="50"/>
      <c r="D28" s="50"/>
      <c r="E28" s="50"/>
      <c r="F28" s="57"/>
      <c r="G28" s="57"/>
      <c r="H28" s="57"/>
      <c r="I28" s="57"/>
      <c r="J28" s="57"/>
      <c r="K28" s="98"/>
      <c r="L28" s="57"/>
      <c r="M28" s="98">
        <f>M27</f>
        <v>4473</v>
      </c>
      <c r="N28" s="31"/>
      <c r="O28" s="98"/>
      <c r="W28" s="50"/>
      <c r="Y28" s="50"/>
    </row>
    <row r="29" spans="1:25" ht="15">
      <c r="A29" s="97">
        <v>5</v>
      </c>
      <c r="B29" s="39">
        <v>259</v>
      </c>
      <c r="C29" s="40" t="s">
        <v>22</v>
      </c>
      <c r="D29" s="41" t="s">
        <v>21</v>
      </c>
      <c r="E29" s="459" t="s">
        <v>8</v>
      </c>
      <c r="F29" s="119">
        <v>7.8</v>
      </c>
      <c r="G29" s="69">
        <v>6.32</v>
      </c>
      <c r="H29" s="69">
        <v>11.97</v>
      </c>
      <c r="I29" s="69">
        <v>1.94</v>
      </c>
      <c r="J29" s="119">
        <v>8.9</v>
      </c>
      <c r="K29" s="69">
        <v>3.9</v>
      </c>
      <c r="L29" s="105">
        <v>0.0021503472222222223</v>
      </c>
      <c r="M29" s="100">
        <f>M32</f>
        <v>4473</v>
      </c>
      <c r="N29" s="460" t="s">
        <v>20</v>
      </c>
      <c r="W29" s="50"/>
      <c r="Y29" s="50"/>
    </row>
    <row r="30" spans="6:25" ht="15">
      <c r="F30" s="60"/>
      <c r="G30" s="64"/>
      <c r="H30" s="64"/>
      <c r="I30" s="64"/>
      <c r="J30" s="64"/>
      <c r="K30" s="64"/>
      <c r="L30" s="101"/>
      <c r="M30" s="100">
        <f>M32</f>
        <v>4473</v>
      </c>
      <c r="W30" s="50"/>
      <c r="Y30" s="50"/>
    </row>
    <row r="31" spans="6:25" ht="15">
      <c r="F31" s="60">
        <f>IF(ISBLANK(F29+0.24),"",TRUNC(58.015*(11.5-(F29+0.24))^1.81))</f>
        <v>548</v>
      </c>
      <c r="G31" s="60">
        <f>IF(ISBLANK(G29),"",TRUNC(0.14354*(G29*100-220)^1.4))</f>
        <v>657</v>
      </c>
      <c r="H31" s="60">
        <f>IF(ISBLANK(H29),"",TRUNC(51.39*(H29-1.5)^1.05))</f>
        <v>605</v>
      </c>
      <c r="I31" s="60">
        <f>IF(ISBLANK(I29),"",TRUNC(0.8465*(I29*100-75)^1.42))</f>
        <v>749</v>
      </c>
      <c r="J31" s="60">
        <f>IF(ISBLANK(J29+0.24),"",TRUNC(20.5173*(15.5-(J29+0.24))^1.92))</f>
        <v>715</v>
      </c>
      <c r="K31" s="60">
        <f>IF(ISBLANK(K29),"",TRUNC(0.2797*(K29*100-100)^1.35))</f>
        <v>590</v>
      </c>
      <c r="L31" s="59">
        <f>IF(ISBLANK(L29),"",INT(0.08713*(305.5-(L29/$L$8))^1.85))</f>
        <v>609</v>
      </c>
      <c r="M31" s="100">
        <f>M32</f>
        <v>4473</v>
      </c>
      <c r="W31" s="50"/>
      <c r="Y31" s="50"/>
    </row>
    <row r="32" spans="6:25" ht="15">
      <c r="F32" s="57"/>
      <c r="G32" s="57">
        <f>F31+G31</f>
        <v>1205</v>
      </c>
      <c r="H32" s="57">
        <f>G32+H31</f>
        <v>1810</v>
      </c>
      <c r="I32" s="57">
        <f>H32+I31</f>
        <v>2559</v>
      </c>
      <c r="J32" s="57">
        <f>I32+J31</f>
        <v>3274</v>
      </c>
      <c r="K32" s="57">
        <f>J32+K31</f>
        <v>3864</v>
      </c>
      <c r="L32" s="57">
        <f>K32+L31</f>
        <v>4473</v>
      </c>
      <c r="M32" s="99">
        <f>SUM(F31:L31)</f>
        <v>4473</v>
      </c>
      <c r="W32" s="50"/>
      <c r="Y32" s="50"/>
    </row>
    <row r="33" spans="2:25" ht="15">
      <c r="B33" s="50"/>
      <c r="C33" s="50"/>
      <c r="D33" s="50"/>
      <c r="E33" s="50"/>
      <c r="F33" s="57"/>
      <c r="G33" s="57"/>
      <c r="H33" s="57"/>
      <c r="I33" s="57"/>
      <c r="J33" s="57"/>
      <c r="K33" s="98"/>
      <c r="L33" s="57"/>
      <c r="M33" s="98">
        <f>M32</f>
        <v>4473</v>
      </c>
      <c r="N33" s="31"/>
      <c r="W33" s="50"/>
      <c r="Y33" s="50"/>
    </row>
  </sheetData>
  <sheetProtection/>
  <mergeCells count="2">
    <mergeCell ref="A1:N1"/>
    <mergeCell ref="A5:N5"/>
  </mergeCells>
  <printOptions/>
  <pageMargins left="0.31496062992125984" right="0.15748031496062992" top="1.062992125984252" bottom="0.275590551181102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Marite</cp:lastModifiedBy>
  <cp:lastPrinted>2015-03-20T08:15:01Z</cp:lastPrinted>
  <dcterms:created xsi:type="dcterms:W3CDTF">2002-08-13T10:10:07Z</dcterms:created>
  <dcterms:modified xsi:type="dcterms:W3CDTF">2015-03-20T08:16:29Z</dcterms:modified>
  <cp:category/>
  <cp:version/>
  <cp:contentType/>
  <cp:contentStatus/>
</cp:coreProperties>
</file>